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6047520C-67B4-4E33-9DCF-A7798917C664}" xr6:coauthVersionLast="47" xr6:coauthVersionMax="47" xr10:uidLastSave="{00000000-0000-0000-0000-000000000000}"/>
  <bookViews>
    <workbookView xWindow="348" yWindow="348" windowWidth="14616" windowHeight="12264" tabRatio="849" firstSheet="6" activeTab="6" xr2:uid="{00000000-000D-0000-FFFF-FFFF00000000}"/>
  </bookViews>
  <sheets>
    <sheet name="低学年" sheetId="30" r:id="rId1"/>
    <sheet name="中学年" sheetId="31" r:id="rId2"/>
    <sheet name="高学年" sheetId="32" r:id="rId3"/>
    <sheet name="YA(中高生)" sheetId="33" r:id="rId4"/>
    <sheet name="YA(高校生）" sheetId="78" r:id="rId5"/>
    <sheet name="絵本（昔話123）（低）" sheetId="81" r:id="rId6"/>
    <sheet name="絵本（英語・ベトナム語・スペイン語・ネパール語）" sheetId="94" r:id="rId7"/>
    <sheet name="絵本（異文化・いのち・戦争など）" sheetId="95" r:id="rId8"/>
    <sheet name="絵本（震災・障がい・いきもの・空想・ユーモアなど）" sheetId="98" r:id="rId9"/>
    <sheet name="絵本（おはなし会向き）" sheetId="34" r:id="rId10"/>
    <sheet name="絵本（森、布、さわる・音・大型・文字なしなど）" sheetId="96" r:id="rId11"/>
    <sheet name="大活字本" sheetId="108" r:id="rId12"/>
    <sheet name="バラエティ" sheetId="112" r:id="rId13"/>
    <sheet name="外国語読物（スペイン語）" sheetId="114" r:id="rId14"/>
    <sheet name="ショートショート" sheetId="113" r:id="rId15"/>
    <sheet name="テーマ読物" sheetId="115" r:id="rId16"/>
    <sheet name="ORT" sheetId="87" r:id="rId17"/>
    <sheet name="OBL" sheetId="92" r:id="rId18"/>
    <sheet name="英語シリーズ読物セット" sheetId="97" r:id="rId19"/>
    <sheet name="参考図書" sheetId="36" r:id="rId20"/>
    <sheet name="情報・プログラミング" sheetId="101" r:id="rId21"/>
    <sheet name="新聞" sheetId="37" r:id="rId22"/>
    <sheet name="人物・伝記" sheetId="38" r:id="rId23"/>
    <sheet name="歴史・地理" sheetId="39" r:id="rId24"/>
    <sheet name="富士山" sheetId="67" r:id="rId25"/>
    <sheet name="ことば・文字" sheetId="40" r:id="rId26"/>
    <sheet name="社会" sheetId="41" r:id="rId27"/>
    <sheet name="社会(憲法・法律)" sheetId="62" r:id="rId28"/>
    <sheet name="社会(税金)" sheetId="63" r:id="rId29"/>
    <sheet name="社会(選挙）" sheetId="79" r:id="rId30"/>
    <sheet name="社会(法律・お金)" sheetId="111" r:id="rId31"/>
    <sheet name="文化・くらし（日本・郷土・料理・季節）" sheetId="42" r:id="rId32"/>
    <sheet name="文化・くらし（世界）" sheetId="43" r:id="rId33"/>
    <sheet name="宇宙" sheetId="44" r:id="rId34"/>
    <sheet name="スポーツ・スポ読・YAスポ・芸術系" sheetId="45" r:id="rId35"/>
    <sheet name="からだ" sheetId="46" r:id="rId36"/>
    <sheet name="いのち" sheetId="47" r:id="rId37"/>
    <sheet name="仕事" sheetId="48" r:id="rId38"/>
    <sheet name="工業・産業" sheetId="49" r:id="rId39"/>
    <sheet name="工業・産業(のりもの）" sheetId="80" r:id="rId40"/>
    <sheet name="工業・産業(はたらく車・船)" sheetId="60" r:id="rId41"/>
    <sheet name="工業・産業(ものづくり)" sheetId="61" r:id="rId42"/>
    <sheet name="戦争・平和" sheetId="50" r:id="rId43"/>
    <sheet name="災害・防災" sheetId="51" r:id="rId44"/>
    <sheet name="災害・防災(東日本大震災)" sheetId="64" r:id="rId45"/>
    <sheet name="ノンフィク（東日本大震災）" sheetId="93" r:id="rId46"/>
    <sheet name="環境" sheetId="52" r:id="rId47"/>
    <sheet name="科学・生物" sheetId="53" r:id="rId48"/>
    <sheet name="エネルギー・電気・原発" sheetId="54" r:id="rId49"/>
    <sheet name="福祉・バリアフリー" sheetId="55" r:id="rId50"/>
    <sheet name="マナー" sheetId="56" r:id="rId51"/>
    <sheet name="栽培" sheetId="57" r:id="rId52"/>
    <sheet name="大阪" sheetId="58" r:id="rId53"/>
    <sheet name="天気" sheetId="68" r:id="rId54"/>
    <sheet name="たくさんのふしぎ傑作集" sheetId="69" r:id="rId55"/>
    <sheet name="修学旅行" sheetId="83" r:id="rId56"/>
    <sheet name="進学・就職" sheetId="82" r:id="rId57"/>
    <sheet name="SDGs" sheetId="100" r:id="rId58"/>
    <sheet name="読書活動支援" sheetId="86" r:id="rId59"/>
    <sheet name="ブックリスト" sheetId="85" r:id="rId60"/>
  </sheets>
  <definedNames>
    <definedName name="_xlnm._FilterDatabase" localSheetId="17" hidden="1">OBL!$A$3:$I$61</definedName>
    <definedName name="_xlnm.Print_Area" localSheetId="57">SDGs!$A$1:$H$61</definedName>
    <definedName name="_xlnm.Print_Area" localSheetId="4">'YA(高校生）'!$A$1:$I$260</definedName>
    <definedName name="_xlnm.Print_Area" localSheetId="48">エネルギー・電気・原発!$A$1:$H$59</definedName>
    <definedName name="_xlnm.Print_Area" localSheetId="35">からだ!$A$1:$H$57</definedName>
    <definedName name="_xlnm.Print_Area" localSheetId="14">ショートショート!$A$1:$H$89</definedName>
    <definedName name="_xlnm.Print_Area" localSheetId="34">スポーツ・スポ読・YAスポ・芸術系!$A$1:$H$133</definedName>
    <definedName name="_xlnm.Print_Area" localSheetId="15">テーマ読物!$A$1:$H$86</definedName>
    <definedName name="_xlnm.Print_Area" localSheetId="45">'ノンフィク（東日本大震災）'!$A$1:$H$44</definedName>
    <definedName name="_xlnm.Print_Area" localSheetId="50">マナー!$A$1:$H$31</definedName>
    <definedName name="_xlnm.Print_Area" localSheetId="33">宇宙!$A$1:$H$27</definedName>
    <definedName name="_xlnm.Print_Area" localSheetId="47">科学・生物!$A$1:$H$83</definedName>
    <definedName name="_xlnm.Print_Area" localSheetId="9">'絵本（おはなし会向き）'!$A$1:$H$101</definedName>
    <definedName name="_xlnm.Print_Area" localSheetId="7">'絵本（異文化・いのち・戦争など）'!$A$1:$H$34</definedName>
    <definedName name="_xlnm.Print_Area" localSheetId="8">'絵本（震災・障がい・いきもの・空想・ユーモアなど）'!$A$1:$H$54</definedName>
    <definedName name="_xlnm.Print_Area" localSheetId="5">'絵本（昔話123）（低）'!$A$1:$H$91</definedName>
    <definedName name="_xlnm.Print_Area" localSheetId="38">工業・産業!$A$1:$H$39</definedName>
    <definedName name="_xlnm.Print_Area" localSheetId="40">'工業・産業(はたらく車・船)'!$A$1:$H$27</definedName>
    <definedName name="_xlnm.Print_Area" localSheetId="2">高学年!$A$1:$I$492</definedName>
    <definedName name="_xlnm.Print_Area" localSheetId="51">栽培!$A$1:$H$53</definedName>
    <definedName name="_xlnm.Print_Area" localSheetId="43">災害・防災!$A$1:$H$58</definedName>
    <definedName name="_xlnm.Print_Area" localSheetId="44">'災害・防災(東日本大震災)'!$A$1:$H$12</definedName>
    <definedName name="_xlnm.Print_Area" localSheetId="19">参考図書!$A$1:$I$133</definedName>
    <definedName name="_xlnm.Print_Area" localSheetId="37">仕事!$A$1:$H$169</definedName>
    <definedName name="_xlnm.Print_Area" localSheetId="26">社会!$A$1:$H$51</definedName>
    <definedName name="_xlnm.Print_Area" localSheetId="55">修学旅行!$A$1:$H$29</definedName>
    <definedName name="_xlnm.Print_Area" localSheetId="20">情報・プログラミング!$A$1:$H$38</definedName>
    <definedName name="_xlnm.Print_Area" localSheetId="22">人物・伝記!$A$1:$H$83</definedName>
    <definedName name="_xlnm.Print_Area" localSheetId="42">戦争・平和!$A$1:$H$157</definedName>
    <definedName name="_xlnm.Print_Area" localSheetId="11">大活字本!$A$1:$H$60</definedName>
    <definedName name="_xlnm.Print_Area" localSheetId="1">中学年!$A$1:$H$485</definedName>
    <definedName name="_xlnm.Print_Area" localSheetId="0">低学年!$A$1:$H$495</definedName>
    <definedName name="_xlnm.Print_Area" localSheetId="53">天気!$A$1:$H$14</definedName>
    <definedName name="_xlnm.Print_Area" localSheetId="58">読書活動支援!$A$1:$I$185</definedName>
    <definedName name="_xlnm.Print_Area" localSheetId="31">'文化・くらし（日本・郷土・料理・季節）'!$A$1:$H$91</definedName>
    <definedName name="_xlnm.Print_Area" localSheetId="23">歴史・地理!$A$1:$H$136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1" i="78" l="1"/>
  <c r="C21" i="78"/>
  <c r="D21" i="78"/>
  <c r="E21" i="78"/>
  <c r="H21" i="78"/>
  <c r="H28" i="83"/>
  <c r="E28" i="83"/>
  <c r="D28" i="83"/>
  <c r="C28" i="83"/>
  <c r="B28" i="83"/>
  <c r="H27" i="83"/>
  <c r="E27" i="83"/>
  <c r="D27" i="83"/>
  <c r="C27" i="83"/>
  <c r="B27" i="83"/>
  <c r="H26" i="83"/>
  <c r="E26" i="83"/>
  <c r="D26" i="83"/>
  <c r="C26" i="83"/>
  <c r="B26" i="83"/>
  <c r="H25" i="83"/>
  <c r="E25" i="83"/>
  <c r="D25" i="83"/>
  <c r="C25" i="83"/>
  <c r="B25" i="83"/>
  <c r="H24" i="83"/>
  <c r="E24" i="83"/>
  <c r="D24" i="83"/>
  <c r="C24" i="83"/>
  <c r="B24" i="83"/>
  <c r="H23" i="83"/>
  <c r="E23" i="83"/>
  <c r="D23" i="83"/>
  <c r="C23" i="83"/>
  <c r="B23" i="83"/>
  <c r="H22" i="83"/>
  <c r="E22" i="83"/>
  <c r="D22" i="83"/>
  <c r="C22" i="83"/>
  <c r="B22" i="83"/>
  <c r="H21" i="83"/>
  <c r="E21" i="83"/>
  <c r="D21" i="83"/>
  <c r="C21" i="83"/>
  <c r="B21" i="83"/>
  <c r="H20" i="83"/>
  <c r="E20" i="83"/>
  <c r="D20" i="83"/>
  <c r="C20" i="83"/>
  <c r="B20" i="83"/>
  <c r="H19" i="83"/>
  <c r="E19" i="83"/>
  <c r="D19" i="83"/>
  <c r="C19" i="83"/>
  <c r="B19" i="83"/>
  <c r="B13" i="83"/>
  <c r="C13" i="83"/>
  <c r="D13" i="83"/>
  <c r="E13" i="83"/>
  <c r="H13" i="83"/>
  <c r="E9" i="64"/>
  <c r="E10" i="64"/>
  <c r="E25" i="61" l="1"/>
  <c r="D25" i="61"/>
  <c r="B31" i="61" l="1"/>
  <c r="E32" i="61"/>
  <c r="D32" i="61"/>
  <c r="B32" i="61"/>
  <c r="E5" i="60" l="1"/>
  <c r="B5" i="93" l="1"/>
  <c r="H12" i="83" l="1"/>
  <c r="E12" i="83"/>
  <c r="D12" i="83"/>
  <c r="C12" i="83"/>
  <c r="B12" i="83"/>
  <c r="H11" i="83"/>
  <c r="E11" i="83"/>
  <c r="D11" i="83"/>
  <c r="C11" i="83"/>
  <c r="B11" i="83"/>
  <c r="H10" i="83"/>
  <c r="E10" i="83"/>
  <c r="D10" i="83"/>
  <c r="C10" i="83"/>
  <c r="B10" i="83"/>
  <c r="H9" i="83"/>
  <c r="E9" i="83"/>
  <c r="D9" i="83"/>
  <c r="C9" i="83"/>
  <c r="B9" i="83"/>
  <c r="H8" i="83"/>
  <c r="E8" i="83"/>
  <c r="D8" i="83"/>
  <c r="C8" i="83"/>
  <c r="B8" i="83"/>
  <c r="H7" i="83"/>
  <c r="E7" i="83"/>
  <c r="D7" i="83"/>
  <c r="C7" i="83"/>
  <c r="B7" i="83"/>
  <c r="H6" i="83"/>
  <c r="E6" i="83"/>
  <c r="D6" i="83"/>
  <c r="C6" i="83"/>
  <c r="B6" i="83"/>
  <c r="H5" i="83"/>
  <c r="E5" i="83"/>
  <c r="D5" i="83"/>
  <c r="C5" i="83"/>
  <c r="B5" i="83"/>
  <c r="H4" i="83"/>
  <c r="E4" i="83"/>
  <c r="D4" i="83"/>
  <c r="C4" i="83"/>
  <c r="B4" i="83"/>
  <c r="H28" i="82" l="1"/>
  <c r="E28" i="82"/>
  <c r="D28" i="82"/>
  <c r="C28" i="82"/>
  <c r="B28" i="82"/>
  <c r="H27" i="82"/>
  <c r="E27" i="82"/>
  <c r="D27" i="82"/>
  <c r="C27" i="82"/>
  <c r="B27" i="82"/>
  <c r="H26" i="82"/>
  <c r="E26" i="82"/>
  <c r="D26" i="82"/>
  <c r="C26" i="82"/>
  <c r="B26" i="82"/>
  <c r="H25" i="82"/>
  <c r="E25" i="82"/>
  <c r="D25" i="82"/>
  <c r="C25" i="82"/>
  <c r="B25" i="82"/>
  <c r="H24" i="82"/>
  <c r="E24" i="82"/>
  <c r="D24" i="82"/>
  <c r="C24" i="82"/>
  <c r="B24" i="82"/>
  <c r="H23" i="82"/>
  <c r="E23" i="82"/>
  <c r="D23" i="82"/>
  <c r="C23" i="82"/>
  <c r="B23" i="82"/>
  <c r="H22" i="82"/>
  <c r="E22" i="82"/>
  <c r="D22" i="82"/>
  <c r="C22" i="82"/>
  <c r="B22" i="82"/>
  <c r="H21" i="82"/>
  <c r="E21" i="82"/>
  <c r="D21" i="82"/>
  <c r="C21" i="82"/>
  <c r="B21" i="82"/>
  <c r="H20" i="82"/>
  <c r="E20" i="82"/>
  <c r="D20" i="82"/>
  <c r="C20" i="82"/>
  <c r="B20" i="82"/>
  <c r="H19" i="82"/>
  <c r="E19" i="82"/>
  <c r="D19" i="82"/>
  <c r="C19" i="82"/>
  <c r="B19" i="82"/>
  <c r="H18" i="82"/>
  <c r="E18" i="82"/>
  <c r="D18" i="82"/>
  <c r="C18" i="82"/>
  <c r="B18" i="82"/>
  <c r="H17" i="82"/>
  <c r="E17" i="82"/>
  <c r="D17" i="82"/>
  <c r="C17" i="82"/>
  <c r="B17" i="82"/>
  <c r="H14" i="82"/>
  <c r="E14" i="82"/>
  <c r="D14" i="82"/>
  <c r="C14" i="82"/>
  <c r="B14" i="82"/>
  <c r="H13" i="82"/>
  <c r="E13" i="82"/>
  <c r="D13" i="82"/>
  <c r="C13" i="82"/>
  <c r="B13" i="82"/>
  <c r="H12" i="82"/>
  <c r="E12" i="82"/>
  <c r="D12" i="82"/>
  <c r="C12" i="82"/>
  <c r="B12" i="82"/>
  <c r="H11" i="82"/>
  <c r="E11" i="82"/>
  <c r="D11" i="82"/>
  <c r="C11" i="82"/>
  <c r="B11" i="82"/>
  <c r="H10" i="82"/>
  <c r="E10" i="82"/>
  <c r="D10" i="82"/>
  <c r="C10" i="82"/>
  <c r="B10" i="82"/>
  <c r="H9" i="82"/>
  <c r="E9" i="82"/>
  <c r="D9" i="82"/>
  <c r="C9" i="82"/>
  <c r="B9" i="82"/>
  <c r="H8" i="82"/>
  <c r="E8" i="82"/>
  <c r="D8" i="82"/>
  <c r="C8" i="82"/>
  <c r="B8" i="82"/>
  <c r="H7" i="82"/>
  <c r="E7" i="82"/>
  <c r="D7" i="82"/>
  <c r="C7" i="82"/>
  <c r="B7" i="82"/>
  <c r="H6" i="82"/>
  <c r="E6" i="82"/>
  <c r="D6" i="82"/>
  <c r="C6" i="82"/>
  <c r="B6" i="82"/>
  <c r="H5" i="82"/>
  <c r="E5" i="82"/>
  <c r="D5" i="82"/>
  <c r="C5" i="82"/>
  <c r="B5" i="82"/>
  <c r="H4" i="82"/>
  <c r="E4" i="82"/>
  <c r="D4" i="82"/>
  <c r="C4" i="82"/>
  <c r="B4" i="82"/>
  <c r="B4" i="34" l="1"/>
  <c r="B5" i="34"/>
  <c r="B6" i="34"/>
  <c r="B7" i="34"/>
  <c r="B8" i="34"/>
  <c r="B9" i="34"/>
  <c r="B10" i="34"/>
  <c r="B11" i="34"/>
  <c r="B12" i="34"/>
  <c r="B13" i="34"/>
  <c r="B14" i="34"/>
  <c r="B15" i="34"/>
  <c r="B16" i="34"/>
  <c r="B17" i="34"/>
  <c r="B18" i="34"/>
  <c r="B19" i="34"/>
  <c r="B20" i="34"/>
  <c r="B21" i="34"/>
  <c r="B22" i="34"/>
  <c r="B23" i="34"/>
  <c r="B24" i="34"/>
  <c r="B25" i="34"/>
  <c r="B26" i="34"/>
  <c r="B27" i="34"/>
  <c r="B31" i="34"/>
  <c r="B32" i="34"/>
  <c r="B33" i="34"/>
  <c r="B34" i="34"/>
  <c r="B35" i="34"/>
  <c r="B36" i="34"/>
  <c r="B37" i="34"/>
  <c r="B38" i="34"/>
  <c r="B39" i="34"/>
  <c r="B40" i="34"/>
  <c r="B41" i="34"/>
  <c r="B42" i="34"/>
  <c r="B43" i="34"/>
  <c r="B44" i="34"/>
  <c r="B45" i="34"/>
  <c r="B46" i="34"/>
  <c r="B49" i="34"/>
  <c r="B50" i="34"/>
  <c r="B51" i="34"/>
  <c r="B52" i="34"/>
  <c r="B53" i="34"/>
  <c r="B54" i="34"/>
  <c r="B55" i="34"/>
  <c r="B56" i="34"/>
  <c r="B57" i="34"/>
  <c r="B58" i="34"/>
  <c r="B59" i="34"/>
  <c r="B60" i="34"/>
  <c r="B61" i="34"/>
  <c r="B62" i="34"/>
  <c r="B63" i="34"/>
  <c r="B66" i="34"/>
  <c r="B67" i="34"/>
  <c r="B68" i="34"/>
  <c r="B69" i="34"/>
  <c r="B70" i="34"/>
  <c r="B71" i="34"/>
  <c r="B72" i="34"/>
  <c r="B73" i="34"/>
  <c r="B74" i="34"/>
  <c r="B75" i="34"/>
  <c r="B76" i="34"/>
  <c r="B77" i="34"/>
  <c r="B78" i="34"/>
  <c r="B79" i="34"/>
  <c r="B80" i="34"/>
  <c r="B83" i="34"/>
  <c r="B84" i="34"/>
  <c r="B85" i="34"/>
  <c r="B86" i="34"/>
  <c r="B87" i="34"/>
  <c r="B88" i="34"/>
  <c r="B89" i="34"/>
  <c r="B90" i="34"/>
  <c r="B91" i="34"/>
  <c r="B92" i="34"/>
  <c r="B93" i="34"/>
  <c r="B94" i="34"/>
  <c r="B95" i="34"/>
  <c r="B96" i="34"/>
  <c r="B97" i="34"/>
  <c r="B98" i="34"/>
  <c r="B99" i="34"/>
  <c r="B100" i="34"/>
  <c r="B101" i="34"/>
  <c r="H101" i="34" l="1"/>
  <c r="E101" i="34"/>
  <c r="D101" i="34"/>
  <c r="C101" i="34"/>
  <c r="H100" i="34"/>
  <c r="E100" i="34"/>
  <c r="D100" i="34"/>
  <c r="C100" i="34"/>
  <c r="H99" i="34"/>
  <c r="E99" i="34"/>
  <c r="D99" i="34"/>
  <c r="C99" i="34"/>
  <c r="H98" i="34"/>
  <c r="E98" i="34"/>
  <c r="D98" i="34"/>
  <c r="C98" i="34"/>
  <c r="H97" i="34"/>
  <c r="E97" i="34"/>
  <c r="D97" i="34"/>
  <c r="C97" i="34"/>
  <c r="H96" i="34"/>
  <c r="E96" i="34"/>
  <c r="D96" i="34"/>
  <c r="C96" i="34"/>
  <c r="H95" i="34"/>
  <c r="E95" i="34"/>
  <c r="D95" i="34"/>
  <c r="C95" i="34"/>
  <c r="H94" i="34"/>
  <c r="E94" i="34"/>
  <c r="D94" i="34"/>
  <c r="C94" i="34"/>
  <c r="H93" i="34"/>
  <c r="E93" i="34"/>
  <c r="D93" i="34"/>
  <c r="C93" i="34"/>
  <c r="H92" i="34"/>
  <c r="E92" i="34"/>
  <c r="D92" i="34"/>
  <c r="C92" i="34"/>
  <c r="H91" i="34"/>
  <c r="E91" i="34"/>
  <c r="D91" i="34"/>
  <c r="C91" i="34"/>
  <c r="H90" i="34"/>
  <c r="E90" i="34"/>
  <c r="D90" i="34"/>
  <c r="C90" i="34"/>
  <c r="H89" i="34"/>
  <c r="E89" i="34"/>
  <c r="D89" i="34"/>
  <c r="C89" i="34"/>
  <c r="H88" i="34"/>
  <c r="E88" i="34"/>
  <c r="D88" i="34"/>
  <c r="C88" i="34"/>
  <c r="H87" i="34"/>
  <c r="E87" i="34"/>
  <c r="D87" i="34"/>
  <c r="C87" i="34"/>
  <c r="H86" i="34"/>
  <c r="E86" i="34"/>
  <c r="D86" i="34"/>
  <c r="C86" i="34"/>
  <c r="H85" i="34"/>
  <c r="E85" i="34"/>
  <c r="D85" i="34"/>
  <c r="C85" i="34"/>
  <c r="H84" i="34"/>
  <c r="E84" i="34"/>
  <c r="D84" i="34"/>
  <c r="C84" i="34"/>
  <c r="H83" i="34"/>
  <c r="E83" i="34"/>
  <c r="D83" i="34"/>
  <c r="C83" i="34"/>
  <c r="H80" i="34"/>
  <c r="E80" i="34"/>
  <c r="D80" i="34"/>
  <c r="C80" i="34"/>
  <c r="H79" i="34"/>
  <c r="E79" i="34"/>
  <c r="D79" i="34"/>
  <c r="C79" i="34"/>
  <c r="H78" i="34"/>
  <c r="E78" i="34"/>
  <c r="D78" i="34"/>
  <c r="C78" i="34"/>
  <c r="H77" i="34"/>
  <c r="E77" i="34"/>
  <c r="D77" i="34"/>
  <c r="C77" i="34"/>
  <c r="H76" i="34"/>
  <c r="E76" i="34"/>
  <c r="D76" i="34"/>
  <c r="C76" i="34"/>
  <c r="H75" i="34"/>
  <c r="E75" i="34"/>
  <c r="D75" i="34"/>
  <c r="C75" i="34"/>
  <c r="H74" i="34"/>
  <c r="E74" i="34"/>
  <c r="D74" i="34"/>
  <c r="C74" i="34"/>
  <c r="H73" i="34"/>
  <c r="E73" i="34"/>
  <c r="D73" i="34"/>
  <c r="C73" i="34"/>
  <c r="H72" i="34"/>
  <c r="E72" i="34"/>
  <c r="D72" i="34"/>
  <c r="C72" i="34"/>
  <c r="H71" i="34"/>
  <c r="E71" i="34"/>
  <c r="D71" i="34"/>
  <c r="C71" i="34"/>
  <c r="H70" i="34"/>
  <c r="E70" i="34"/>
  <c r="D70" i="34"/>
  <c r="C70" i="34"/>
  <c r="H69" i="34"/>
  <c r="E69" i="34"/>
  <c r="D69" i="34"/>
  <c r="C69" i="34"/>
  <c r="H68" i="34"/>
  <c r="E68" i="34"/>
  <c r="D68" i="34"/>
  <c r="C68" i="34"/>
  <c r="H67" i="34"/>
  <c r="E67" i="34"/>
  <c r="D67" i="34"/>
  <c r="C67" i="34"/>
  <c r="H66" i="34"/>
  <c r="E66" i="34"/>
  <c r="D66" i="34"/>
  <c r="C66" i="34"/>
  <c r="H63" i="34"/>
  <c r="E63" i="34"/>
  <c r="D63" i="34"/>
  <c r="C63" i="34"/>
  <c r="H62" i="34"/>
  <c r="E62" i="34"/>
  <c r="D62" i="34"/>
  <c r="C62" i="34"/>
  <c r="H61" i="34"/>
  <c r="E61" i="34"/>
  <c r="D61" i="34"/>
  <c r="C61" i="34"/>
  <c r="H60" i="34"/>
  <c r="E60" i="34"/>
  <c r="D60" i="34"/>
  <c r="C60" i="34"/>
  <c r="H59" i="34"/>
  <c r="E59" i="34"/>
  <c r="D59" i="34"/>
  <c r="C59" i="34"/>
  <c r="H58" i="34"/>
  <c r="E58" i="34"/>
  <c r="D58" i="34"/>
  <c r="C58" i="34"/>
  <c r="H57" i="34"/>
  <c r="E57" i="34"/>
  <c r="D57" i="34"/>
  <c r="C57" i="34"/>
  <c r="H56" i="34"/>
  <c r="E56" i="34"/>
  <c r="D56" i="34"/>
  <c r="C56" i="34"/>
  <c r="H55" i="34"/>
  <c r="E55" i="34"/>
  <c r="D55" i="34"/>
  <c r="C55" i="34"/>
  <c r="H54" i="34"/>
  <c r="E54" i="34"/>
  <c r="D54" i="34"/>
  <c r="C54" i="34"/>
  <c r="H53" i="34"/>
  <c r="E53" i="34"/>
  <c r="D53" i="34"/>
  <c r="C53" i="34"/>
  <c r="H52" i="34"/>
  <c r="E52" i="34"/>
  <c r="D52" i="34"/>
  <c r="C52" i="34"/>
  <c r="H51" i="34"/>
  <c r="E51" i="34"/>
  <c r="D51" i="34"/>
  <c r="C51" i="34"/>
  <c r="H50" i="34"/>
  <c r="E50" i="34"/>
  <c r="D50" i="34"/>
  <c r="C50" i="34"/>
  <c r="H49" i="34"/>
  <c r="E49" i="34"/>
  <c r="D49" i="34"/>
  <c r="C49" i="34"/>
  <c r="H46" i="34"/>
  <c r="E46" i="34"/>
  <c r="D46" i="34"/>
  <c r="C46" i="34"/>
  <c r="H45" i="34"/>
  <c r="E45" i="34"/>
  <c r="D45" i="34"/>
  <c r="C45" i="34"/>
  <c r="H44" i="34"/>
  <c r="E44" i="34"/>
  <c r="D44" i="34"/>
  <c r="C44" i="34"/>
  <c r="H43" i="34"/>
  <c r="E43" i="34"/>
  <c r="D43" i="34"/>
  <c r="C43" i="34"/>
  <c r="H42" i="34"/>
  <c r="E42" i="34"/>
  <c r="D42" i="34"/>
  <c r="C42" i="34"/>
  <c r="H41" i="34"/>
  <c r="E41" i="34"/>
  <c r="D41" i="34"/>
  <c r="C41" i="34"/>
  <c r="H40" i="34"/>
  <c r="E40" i="34"/>
  <c r="D40" i="34"/>
  <c r="C40" i="34"/>
  <c r="H39" i="34"/>
  <c r="E39" i="34"/>
  <c r="D39" i="34"/>
  <c r="C39" i="34"/>
  <c r="H38" i="34"/>
  <c r="E38" i="34"/>
  <c r="D38" i="34"/>
  <c r="C38" i="34"/>
  <c r="H37" i="34"/>
  <c r="E37" i="34"/>
  <c r="D37" i="34"/>
  <c r="C37" i="34"/>
  <c r="H36" i="34"/>
  <c r="E36" i="34"/>
  <c r="D36" i="34"/>
  <c r="C36" i="34"/>
  <c r="H35" i="34"/>
  <c r="E35" i="34"/>
  <c r="D35" i="34"/>
  <c r="C35" i="34"/>
  <c r="H34" i="34"/>
  <c r="E34" i="34"/>
  <c r="D34" i="34"/>
  <c r="C34" i="34"/>
  <c r="H33" i="34"/>
  <c r="E33" i="34"/>
  <c r="D33" i="34"/>
  <c r="C33" i="34"/>
  <c r="H32" i="34"/>
  <c r="E32" i="34"/>
  <c r="D32" i="34"/>
  <c r="C32" i="34"/>
  <c r="H31" i="34"/>
  <c r="E31" i="34"/>
  <c r="D31" i="34"/>
  <c r="C31" i="34"/>
  <c r="H27" i="34"/>
  <c r="E27" i="34"/>
  <c r="D27" i="34"/>
  <c r="C27" i="34"/>
  <c r="H26" i="34"/>
  <c r="E26" i="34"/>
  <c r="D26" i="34"/>
  <c r="C26" i="34"/>
  <c r="H25" i="34"/>
  <c r="E25" i="34"/>
  <c r="D25" i="34"/>
  <c r="C25" i="34"/>
  <c r="H24" i="34"/>
  <c r="E24" i="34"/>
  <c r="D24" i="34"/>
  <c r="C24" i="34"/>
  <c r="H23" i="34"/>
  <c r="E23" i="34"/>
  <c r="D23" i="34"/>
  <c r="C23" i="34"/>
  <c r="H22" i="34"/>
  <c r="E22" i="34"/>
  <c r="D22" i="34"/>
  <c r="C22" i="34"/>
  <c r="H21" i="34"/>
  <c r="E21" i="34"/>
  <c r="D21" i="34"/>
  <c r="C21" i="34"/>
  <c r="H20" i="34"/>
  <c r="E20" i="34"/>
  <c r="D20" i="34"/>
  <c r="C20" i="34"/>
  <c r="H19" i="34"/>
  <c r="E19" i="34"/>
  <c r="D19" i="34"/>
  <c r="C19" i="34"/>
  <c r="H18" i="34"/>
  <c r="E18" i="34"/>
  <c r="D18" i="34"/>
  <c r="C18" i="34"/>
  <c r="H17" i="34"/>
  <c r="E17" i="34"/>
  <c r="D17" i="34"/>
  <c r="C17" i="34"/>
  <c r="H16" i="34"/>
  <c r="E16" i="34"/>
  <c r="D16" i="34"/>
  <c r="C16" i="34"/>
  <c r="H15" i="34"/>
  <c r="E15" i="34"/>
  <c r="D15" i="34"/>
  <c r="C15" i="34"/>
  <c r="H14" i="34"/>
  <c r="E14" i="34"/>
  <c r="D14" i="34"/>
  <c r="C14" i="34"/>
  <c r="H13" i="34"/>
  <c r="E13" i="34"/>
  <c r="D13" i="34"/>
  <c r="C13" i="34"/>
  <c r="H12" i="34"/>
  <c r="E12" i="34"/>
  <c r="D12" i="34"/>
  <c r="C12" i="34"/>
  <c r="H11" i="34"/>
  <c r="E11" i="34"/>
  <c r="D11" i="34"/>
  <c r="C11" i="34"/>
  <c r="H10" i="34"/>
  <c r="E10" i="34"/>
  <c r="D10" i="34"/>
  <c r="C10" i="34"/>
  <c r="H9" i="34"/>
  <c r="E9" i="34"/>
  <c r="D9" i="34"/>
  <c r="C9" i="34"/>
  <c r="H8" i="34"/>
  <c r="E8" i="34"/>
  <c r="D8" i="34"/>
  <c r="C8" i="34"/>
  <c r="H7" i="34"/>
  <c r="E7" i="34"/>
  <c r="D7" i="34"/>
  <c r="C7" i="34"/>
  <c r="H6" i="34"/>
  <c r="E6" i="34"/>
  <c r="D6" i="34"/>
  <c r="C6" i="34"/>
  <c r="H5" i="34"/>
  <c r="E5" i="34"/>
  <c r="D5" i="34"/>
  <c r="C5" i="34"/>
  <c r="H4" i="34"/>
  <c r="E4" i="34"/>
  <c r="D4" i="34"/>
  <c r="C4" i="34"/>
  <c r="G15" i="80" l="1"/>
  <c r="E15" i="80"/>
  <c r="D15" i="80"/>
  <c r="C15" i="80"/>
  <c r="G14" i="80"/>
  <c r="E14" i="80"/>
  <c r="D14" i="80"/>
  <c r="C14" i="80"/>
  <c r="B14" i="80"/>
  <c r="G13" i="80"/>
  <c r="E13" i="80"/>
  <c r="D13" i="80"/>
  <c r="C13" i="80"/>
  <c r="G12" i="80"/>
  <c r="E12" i="80"/>
  <c r="D12" i="80"/>
  <c r="C12" i="80"/>
  <c r="B12" i="80"/>
  <c r="G11" i="80"/>
  <c r="E11" i="80"/>
  <c r="D11" i="80"/>
  <c r="C11" i="80"/>
  <c r="B11" i="80"/>
  <c r="G10" i="80"/>
  <c r="E10" i="80"/>
  <c r="D10" i="80"/>
  <c r="C10" i="80"/>
  <c r="B10" i="80"/>
  <c r="G9" i="80"/>
  <c r="E9" i="80"/>
  <c r="D9" i="80"/>
  <c r="C9" i="80"/>
  <c r="B9" i="80"/>
  <c r="G8" i="80"/>
  <c r="E8" i="80"/>
  <c r="D8" i="80"/>
  <c r="C8" i="80"/>
  <c r="B8" i="80"/>
  <c r="G7" i="80"/>
  <c r="E7" i="80"/>
  <c r="D7" i="80"/>
  <c r="C7" i="80"/>
  <c r="B7" i="80"/>
  <c r="G6" i="80"/>
  <c r="E6" i="80"/>
  <c r="D6" i="80"/>
  <c r="C6" i="80"/>
  <c r="B6" i="80"/>
  <c r="G5" i="80"/>
  <c r="E5" i="80"/>
  <c r="D5" i="80"/>
  <c r="C5" i="80"/>
  <c r="B5" i="80"/>
  <c r="G4" i="80"/>
  <c r="E4" i="80"/>
  <c r="D4" i="80"/>
  <c r="C4" i="80"/>
  <c r="B4" i="80"/>
  <c r="H12" i="79" l="1"/>
  <c r="E12" i="79"/>
  <c r="D12" i="79"/>
  <c r="C12" i="79"/>
  <c r="B12" i="79"/>
  <c r="H11" i="79"/>
  <c r="E11" i="79"/>
  <c r="D11" i="79"/>
  <c r="C11" i="79"/>
  <c r="B11" i="79"/>
  <c r="H10" i="79"/>
  <c r="E10" i="79"/>
  <c r="D10" i="79"/>
  <c r="C10" i="79"/>
  <c r="B10" i="79"/>
  <c r="H9" i="79"/>
  <c r="E9" i="79"/>
  <c r="D9" i="79"/>
  <c r="C9" i="79"/>
  <c r="B9" i="79"/>
  <c r="H8" i="79"/>
  <c r="E8" i="79"/>
  <c r="D8" i="79"/>
  <c r="C8" i="79"/>
  <c r="B8" i="79"/>
  <c r="H7" i="79"/>
  <c r="E7" i="79"/>
  <c r="D7" i="79"/>
  <c r="C7" i="79"/>
  <c r="B7" i="79"/>
  <c r="H6" i="79"/>
  <c r="E6" i="79"/>
  <c r="D6" i="79"/>
  <c r="C6" i="79"/>
  <c r="B6" i="79"/>
  <c r="H5" i="79"/>
  <c r="E5" i="79"/>
  <c r="D5" i="79"/>
  <c r="C5" i="79"/>
  <c r="B5" i="79"/>
  <c r="H4" i="79"/>
  <c r="E4" i="79"/>
  <c r="D4" i="79"/>
  <c r="C4" i="79"/>
  <c r="B4" i="79"/>
  <c r="E70" i="42" l="1"/>
  <c r="D70" i="42"/>
  <c r="B70" i="42"/>
  <c r="E69" i="42"/>
  <c r="D69" i="42"/>
  <c r="B69" i="42"/>
  <c r="E68" i="42"/>
  <c r="D68" i="42"/>
  <c r="B68" i="42"/>
  <c r="E67" i="42"/>
  <c r="D67" i="42"/>
  <c r="B67" i="42"/>
  <c r="E66" i="42"/>
  <c r="D66" i="42"/>
  <c r="B66" i="42"/>
  <c r="E65" i="42"/>
  <c r="D65" i="42"/>
  <c r="B65" i="42"/>
  <c r="E62" i="42"/>
  <c r="D62" i="42"/>
  <c r="C62" i="42"/>
  <c r="B62" i="42"/>
  <c r="E61" i="42"/>
  <c r="D61" i="42"/>
  <c r="C61" i="42"/>
  <c r="B61" i="42"/>
  <c r="E60" i="42"/>
  <c r="D60" i="42"/>
  <c r="C60" i="42"/>
  <c r="B60" i="42"/>
  <c r="E59" i="42"/>
  <c r="D59" i="42"/>
  <c r="C59" i="42"/>
  <c r="B59" i="42"/>
  <c r="E56" i="42"/>
  <c r="D56" i="42"/>
  <c r="E55" i="42"/>
  <c r="D55" i="42"/>
  <c r="B55" i="42"/>
  <c r="E54" i="42"/>
  <c r="D54" i="42"/>
  <c r="B54" i="42"/>
  <c r="E53" i="42"/>
  <c r="D53" i="42"/>
  <c r="B53" i="42"/>
  <c r="E52" i="42"/>
  <c r="D52" i="42"/>
  <c r="B52" i="42"/>
  <c r="E49" i="42"/>
  <c r="D49" i="42"/>
  <c r="B49" i="42"/>
  <c r="E48" i="42"/>
  <c r="D48" i="42"/>
  <c r="B48" i="42"/>
  <c r="E47" i="42"/>
  <c r="D47" i="42"/>
  <c r="B47" i="42"/>
  <c r="E46" i="42"/>
  <c r="D46" i="42"/>
  <c r="B46" i="42"/>
  <c r="E45" i="42"/>
  <c r="D45" i="42"/>
  <c r="B45" i="42"/>
  <c r="H58" i="78" l="1"/>
  <c r="E58" i="78"/>
  <c r="D58" i="78"/>
  <c r="C58" i="78"/>
  <c r="B58" i="78"/>
  <c r="H57" i="78"/>
  <c r="E57" i="78"/>
  <c r="D57" i="78"/>
  <c r="C57" i="78"/>
  <c r="B57" i="78"/>
  <c r="H56" i="78"/>
  <c r="E56" i="78"/>
  <c r="D56" i="78"/>
  <c r="C56" i="78"/>
  <c r="B56" i="78"/>
  <c r="H55" i="78"/>
  <c r="E55" i="78"/>
  <c r="D55" i="78"/>
  <c r="C55" i="78"/>
  <c r="B55" i="78"/>
  <c r="H54" i="78"/>
  <c r="E54" i="78"/>
  <c r="D54" i="78"/>
  <c r="C54" i="78"/>
  <c r="B54" i="78"/>
  <c r="H53" i="78"/>
  <c r="E53" i="78"/>
  <c r="D53" i="78"/>
  <c r="C53" i="78"/>
  <c r="B53" i="78"/>
  <c r="H52" i="78"/>
  <c r="E52" i="78"/>
  <c r="D52" i="78"/>
  <c r="C52" i="78"/>
  <c r="B52" i="78"/>
  <c r="H51" i="78"/>
  <c r="E51" i="78"/>
  <c r="D51" i="78"/>
  <c r="C51" i="78"/>
  <c r="B51" i="78"/>
  <c r="H50" i="78"/>
  <c r="E50" i="78"/>
  <c r="D50" i="78"/>
  <c r="C50" i="78"/>
  <c r="B50" i="78"/>
  <c r="H49" i="78"/>
  <c r="E49" i="78"/>
  <c r="D49" i="78"/>
  <c r="C49" i="78"/>
  <c r="B49" i="78"/>
  <c r="H48" i="78"/>
  <c r="E48" i="78"/>
  <c r="D48" i="78"/>
  <c r="C48" i="78"/>
  <c r="B48" i="78"/>
  <c r="H47" i="78"/>
  <c r="E47" i="78"/>
  <c r="D47" i="78"/>
  <c r="C47" i="78"/>
  <c r="B47" i="78"/>
  <c r="H46" i="78"/>
  <c r="E46" i="78"/>
  <c r="D46" i="78"/>
  <c r="C46" i="78"/>
  <c r="B46" i="78"/>
  <c r="H45" i="78"/>
  <c r="E45" i="78"/>
  <c r="D45" i="78"/>
  <c r="C45" i="78"/>
  <c r="B45" i="78"/>
  <c r="H44" i="78"/>
  <c r="E44" i="78"/>
  <c r="D44" i="78"/>
  <c r="C44" i="78"/>
  <c r="B44" i="78"/>
  <c r="H43" i="78"/>
  <c r="E43" i="78"/>
  <c r="D43" i="78"/>
  <c r="C43" i="78"/>
  <c r="B43" i="78"/>
  <c r="H42" i="78"/>
  <c r="E42" i="78"/>
  <c r="D42" i="78"/>
  <c r="C42" i="78"/>
  <c r="B42" i="78"/>
  <c r="H41" i="78"/>
  <c r="E41" i="78"/>
  <c r="D41" i="78"/>
  <c r="C41" i="78"/>
  <c r="B41" i="78"/>
  <c r="H40" i="78"/>
  <c r="E40" i="78"/>
  <c r="D40" i="78"/>
  <c r="C40" i="78"/>
  <c r="B40" i="78"/>
  <c r="H39" i="78"/>
  <c r="E39" i="78"/>
  <c r="D39" i="78"/>
  <c r="C39" i="78"/>
  <c r="B39" i="78"/>
  <c r="H38" i="78"/>
  <c r="E38" i="78"/>
  <c r="D38" i="78"/>
  <c r="C38" i="78"/>
  <c r="B38" i="78"/>
  <c r="H37" i="78"/>
  <c r="E37" i="78"/>
  <c r="D37" i="78"/>
  <c r="C37" i="78"/>
  <c r="B37" i="78"/>
  <c r="H36" i="78"/>
  <c r="E36" i="78"/>
  <c r="D36" i="78"/>
  <c r="C36" i="78"/>
  <c r="B36" i="78"/>
  <c r="H35" i="78"/>
  <c r="E35" i="78"/>
  <c r="D35" i="78"/>
  <c r="C35" i="78"/>
  <c r="B35" i="78"/>
  <c r="H34" i="78"/>
  <c r="E34" i="78"/>
  <c r="D34" i="78"/>
  <c r="C34" i="78"/>
  <c r="B34" i="78"/>
  <c r="H33" i="78"/>
  <c r="E33" i="78"/>
  <c r="D33" i="78"/>
  <c r="C33" i="78"/>
  <c r="B33" i="78"/>
  <c r="H32" i="78"/>
  <c r="E32" i="78"/>
  <c r="D32" i="78"/>
  <c r="C32" i="78"/>
  <c r="B32" i="78"/>
  <c r="H31" i="78"/>
  <c r="E31" i="78"/>
  <c r="D31" i="78"/>
  <c r="C31" i="78"/>
  <c r="B31" i="78"/>
  <c r="H30" i="78"/>
  <c r="E30" i="78"/>
  <c r="D30" i="78"/>
  <c r="C30" i="78"/>
  <c r="B30" i="78"/>
  <c r="H29" i="78"/>
  <c r="E29" i="78"/>
  <c r="D29" i="78"/>
  <c r="C29" i="78"/>
  <c r="B29" i="78"/>
  <c r="H28" i="78"/>
  <c r="E28" i="78"/>
  <c r="D28" i="78"/>
  <c r="C28" i="78"/>
  <c r="B28" i="78"/>
  <c r="H27" i="78"/>
  <c r="E27" i="78"/>
  <c r="D27" i="78"/>
  <c r="C27" i="78"/>
  <c r="B27" i="78"/>
  <c r="H26" i="78"/>
  <c r="E26" i="78"/>
  <c r="D26" i="78"/>
  <c r="C26" i="78"/>
  <c r="B26" i="78"/>
  <c r="H25" i="78"/>
  <c r="E25" i="78"/>
  <c r="D25" i="78"/>
  <c r="C25" i="78"/>
  <c r="B25" i="78"/>
  <c r="H24" i="78"/>
  <c r="E24" i="78"/>
  <c r="D24" i="78"/>
  <c r="C24" i="78"/>
  <c r="B24" i="78"/>
  <c r="H23" i="78"/>
  <c r="E23" i="78"/>
  <c r="D23" i="78"/>
  <c r="C23" i="78"/>
  <c r="B23" i="78"/>
  <c r="H22" i="78"/>
  <c r="E22" i="78"/>
  <c r="D22" i="78"/>
  <c r="C22" i="78"/>
  <c r="B22" i="78"/>
  <c r="H20" i="78"/>
  <c r="E20" i="78"/>
  <c r="D20" i="78"/>
  <c r="C20" i="78"/>
  <c r="B20" i="78"/>
  <c r="H19" i="78"/>
  <c r="E19" i="78"/>
  <c r="D19" i="78"/>
  <c r="C19" i="78"/>
  <c r="B19" i="78"/>
  <c r="H18" i="78"/>
  <c r="E18" i="78"/>
  <c r="D18" i="78"/>
  <c r="C18" i="78"/>
  <c r="B18" i="78"/>
  <c r="H17" i="78"/>
  <c r="E17" i="78"/>
  <c r="D17" i="78"/>
  <c r="C17" i="78"/>
  <c r="B17" i="78"/>
  <c r="H16" i="78"/>
  <c r="E16" i="78"/>
  <c r="D16" i="78"/>
  <c r="C16" i="78"/>
  <c r="B16" i="78"/>
  <c r="H15" i="78"/>
  <c r="E15" i="78"/>
  <c r="D15" i="78"/>
  <c r="C15" i="78"/>
  <c r="B15" i="78"/>
  <c r="H14" i="78"/>
  <c r="E14" i="78"/>
  <c r="D14" i="78"/>
  <c r="C14" i="78"/>
  <c r="B14" i="78"/>
  <c r="H13" i="78"/>
  <c r="E13" i="78"/>
  <c r="D13" i="78"/>
  <c r="C13" i="78"/>
  <c r="B13" i="78"/>
  <c r="H12" i="78"/>
  <c r="E12" i="78"/>
  <c r="D12" i="78"/>
  <c r="C12" i="78"/>
  <c r="B12" i="78"/>
  <c r="H11" i="78"/>
  <c r="E11" i="78"/>
  <c r="D11" i="78"/>
  <c r="C11" i="78"/>
  <c r="B11" i="78"/>
  <c r="H10" i="78"/>
  <c r="E10" i="78"/>
  <c r="D10" i="78"/>
  <c r="C10" i="78"/>
  <c r="B10" i="78"/>
  <c r="H9" i="78"/>
  <c r="E9" i="78"/>
  <c r="D9" i="78"/>
  <c r="C9" i="78"/>
  <c r="B9" i="78"/>
  <c r="H8" i="78"/>
  <c r="E8" i="78"/>
  <c r="D8" i="78"/>
  <c r="C8" i="78"/>
  <c r="B8" i="78"/>
  <c r="H7" i="78"/>
  <c r="E7" i="78"/>
  <c r="D7" i="78"/>
  <c r="C7" i="78"/>
  <c r="B7" i="78"/>
  <c r="H6" i="78"/>
  <c r="E6" i="78"/>
  <c r="D6" i="78"/>
  <c r="C6" i="78"/>
  <c r="B6" i="78"/>
  <c r="H5" i="78"/>
  <c r="E5" i="78"/>
  <c r="D5" i="78"/>
  <c r="C5" i="78"/>
  <c r="B5" i="78"/>
  <c r="H4" i="78"/>
  <c r="E4" i="78"/>
  <c r="D4" i="78"/>
  <c r="C4" i="78"/>
  <c r="B4" i="78"/>
  <c r="E8" i="61" l="1"/>
  <c r="D8" i="61"/>
  <c r="B8" i="61"/>
  <c r="E7" i="61"/>
  <c r="D7" i="61"/>
  <c r="B7" i="61"/>
  <c r="E6" i="61"/>
  <c r="D6" i="61"/>
  <c r="B6" i="61"/>
  <c r="E5" i="61"/>
  <c r="D5" i="61"/>
  <c r="B5" i="61"/>
  <c r="E4" i="61"/>
  <c r="D4" i="61"/>
  <c r="B4" i="61"/>
  <c r="E50" i="50"/>
  <c r="E49" i="50"/>
  <c r="D49" i="50"/>
  <c r="B49" i="50"/>
  <c r="E48" i="50"/>
  <c r="D48" i="50"/>
  <c r="B48" i="50"/>
  <c r="E47" i="50"/>
  <c r="D47" i="50"/>
  <c r="B47" i="50"/>
  <c r="E46" i="50"/>
  <c r="D46" i="50"/>
  <c r="B46" i="50"/>
  <c r="E45" i="50"/>
  <c r="D45" i="50"/>
  <c r="B45" i="50"/>
  <c r="E44" i="50"/>
  <c r="D44" i="50"/>
  <c r="C44" i="50"/>
  <c r="B44" i="50"/>
  <c r="E43" i="50"/>
  <c r="D43" i="50"/>
  <c r="C43" i="50"/>
  <c r="B43" i="50"/>
  <c r="E42" i="50"/>
  <c r="D42" i="50"/>
  <c r="C42" i="50"/>
  <c r="B42" i="50"/>
  <c r="E14" i="68" l="1"/>
  <c r="D14" i="68"/>
  <c r="E13" i="68"/>
  <c r="D13" i="68"/>
  <c r="E12" i="68"/>
  <c r="D12" i="68"/>
  <c r="E11" i="68"/>
  <c r="D11" i="68"/>
  <c r="E8" i="68"/>
  <c r="D8" i="68"/>
  <c r="E7" i="68"/>
  <c r="D7" i="68"/>
  <c r="E6" i="68"/>
  <c r="D6" i="68"/>
  <c r="E5" i="68"/>
  <c r="D5" i="68"/>
  <c r="E4" i="68"/>
  <c r="D4" i="68"/>
  <c r="B14" i="68"/>
  <c r="B13" i="68"/>
  <c r="C12" i="68"/>
  <c r="B12" i="68"/>
  <c r="B11" i="68"/>
  <c r="C8" i="68"/>
  <c r="B8" i="68"/>
  <c r="C7" i="68"/>
  <c r="B7" i="68"/>
  <c r="C6" i="68"/>
  <c r="B6" i="68"/>
  <c r="C5" i="68"/>
  <c r="B5" i="68"/>
  <c r="C4" i="68"/>
  <c r="B4" i="68"/>
  <c r="E9" i="67"/>
  <c r="D9" i="67"/>
  <c r="E8" i="67"/>
  <c r="D8" i="67"/>
  <c r="E7" i="67"/>
  <c r="D7" i="67"/>
  <c r="E6" i="67"/>
  <c r="D6" i="67"/>
  <c r="E5" i="67"/>
  <c r="D5" i="67"/>
  <c r="E4" i="67"/>
  <c r="D4" i="67"/>
  <c r="B9" i="67"/>
  <c r="B8" i="67"/>
  <c r="B7" i="67"/>
  <c r="B6" i="67"/>
  <c r="C5" i="67"/>
  <c r="B5" i="67"/>
  <c r="B4" i="67"/>
  <c r="E22" i="47"/>
  <c r="D22" i="47"/>
  <c r="E21" i="47"/>
  <c r="D21" i="47"/>
  <c r="E20" i="47"/>
  <c r="D20" i="47"/>
  <c r="E19" i="47"/>
  <c r="D19" i="47"/>
  <c r="B22" i="47"/>
  <c r="B21" i="47"/>
  <c r="B20" i="47"/>
  <c r="B19" i="47"/>
  <c r="E97" i="48" l="1"/>
  <c r="D97" i="48"/>
  <c r="E96" i="48"/>
  <c r="D96" i="48"/>
  <c r="E95" i="48"/>
  <c r="D95" i="48"/>
  <c r="E93" i="48"/>
  <c r="D93" i="48"/>
  <c r="E92" i="48"/>
  <c r="D92" i="48"/>
  <c r="E91" i="48"/>
  <c r="D91" i="48"/>
  <c r="E90" i="48"/>
  <c r="D90" i="48"/>
  <c r="C97" i="48"/>
  <c r="C96" i="48"/>
  <c r="B96" i="48"/>
  <c r="C95" i="48"/>
  <c r="B95" i="48"/>
  <c r="C94" i="48"/>
  <c r="C93" i="48"/>
  <c r="B93" i="48"/>
  <c r="C92" i="48"/>
  <c r="B92" i="48"/>
  <c r="C91" i="48"/>
  <c r="B91" i="48"/>
  <c r="C90" i="48"/>
  <c r="B90" i="48"/>
  <c r="E87" i="48"/>
  <c r="D87" i="48"/>
  <c r="E86" i="48"/>
  <c r="D86" i="48"/>
  <c r="E85" i="48"/>
  <c r="D85" i="48"/>
  <c r="E84" i="48"/>
  <c r="D84" i="48"/>
  <c r="E83" i="48"/>
  <c r="D83" i="48"/>
  <c r="C87" i="48"/>
  <c r="B87" i="48"/>
  <c r="C86" i="48"/>
  <c r="B86" i="48"/>
  <c r="C85" i="48"/>
  <c r="B85" i="48"/>
  <c r="C84" i="48"/>
  <c r="B84" i="48"/>
  <c r="C83" i="48"/>
  <c r="B83" i="48"/>
  <c r="E10" i="63"/>
  <c r="D10" i="63"/>
  <c r="E9" i="63"/>
  <c r="D9" i="63"/>
  <c r="E8" i="63"/>
  <c r="D8" i="63"/>
  <c r="E7" i="63"/>
  <c r="D7" i="63"/>
  <c r="E6" i="63"/>
  <c r="D6" i="63"/>
  <c r="E5" i="63"/>
  <c r="D5" i="63"/>
  <c r="E4" i="63"/>
  <c r="D4" i="63"/>
  <c r="B10" i="63"/>
  <c r="B9" i="63"/>
  <c r="B8" i="63"/>
  <c r="B7" i="63"/>
  <c r="B6" i="63"/>
  <c r="B5" i="63"/>
  <c r="B4" i="63"/>
  <c r="E12" i="62"/>
  <c r="D12" i="62"/>
  <c r="E11" i="62"/>
  <c r="D11" i="62"/>
  <c r="E10" i="62"/>
  <c r="D10" i="62"/>
  <c r="E9" i="62"/>
  <c r="D9" i="62"/>
  <c r="E8" i="62"/>
  <c r="D8" i="62"/>
  <c r="E7" i="62"/>
  <c r="D7" i="62"/>
  <c r="E6" i="62"/>
  <c r="D6" i="62"/>
  <c r="E5" i="62"/>
  <c r="D5" i="62"/>
  <c r="E4" i="62"/>
  <c r="B12" i="62"/>
  <c r="B11" i="62"/>
  <c r="B10" i="62"/>
  <c r="B9" i="62"/>
  <c r="B8" i="62"/>
  <c r="B7" i="62"/>
  <c r="B6" i="62"/>
  <c r="C5" i="62"/>
  <c r="B5" i="62"/>
  <c r="E31" i="61"/>
  <c r="D31" i="61"/>
  <c r="E30" i="61"/>
  <c r="D30" i="61"/>
  <c r="E29" i="61"/>
  <c r="D29" i="61"/>
  <c r="E24" i="61"/>
  <c r="D24" i="61"/>
  <c r="E23" i="61"/>
  <c r="D23" i="61"/>
  <c r="E22" i="61"/>
  <c r="D22" i="61"/>
  <c r="E21" i="61"/>
  <c r="D21" i="61"/>
  <c r="B30" i="61"/>
  <c r="B29" i="61"/>
  <c r="B24" i="61"/>
  <c r="B23" i="61"/>
  <c r="B22" i="61"/>
  <c r="B21" i="61"/>
  <c r="E7" i="60"/>
  <c r="E6" i="60"/>
  <c r="E4" i="60"/>
  <c r="D7" i="60"/>
  <c r="D6" i="60"/>
  <c r="D5" i="60"/>
  <c r="D4" i="60"/>
  <c r="B7" i="60"/>
  <c r="B6" i="60"/>
  <c r="B5" i="60"/>
  <c r="B4" i="60"/>
</calcChain>
</file>

<file path=xl/sharedStrings.xml><?xml version="1.0" encoding="utf-8"?>
<sst xmlns="http://schemas.openxmlformats.org/spreadsheetml/2006/main" count="34151" uniqueCount="18464">
  <si>
    <t>■中学年用1</t>
  </si>
  <si>
    <t>■中学年用2</t>
  </si>
  <si>
    <t>■中学年用3</t>
  </si>
  <si>
    <t>■中学年用4</t>
  </si>
  <si>
    <t>■中学年用5</t>
  </si>
  <si>
    <t>■高学年用1</t>
  </si>
  <si>
    <t>■高学年用2</t>
  </si>
  <si>
    <t>■高学年用3</t>
  </si>
  <si>
    <t>■高学年用4</t>
  </si>
  <si>
    <t>■高学年用5</t>
  </si>
  <si>
    <t>■YA（中高生）用2</t>
  </si>
  <si>
    <t>■YA（中高生）用3</t>
  </si>
  <si>
    <t>■YA（中高生）用4</t>
  </si>
  <si>
    <t>■参考図書1</t>
  </si>
  <si>
    <t>■参考図書2</t>
  </si>
  <si>
    <t>■参考図書4</t>
  </si>
  <si>
    <t>■参考図書5</t>
  </si>
  <si>
    <t>■参考図書6</t>
  </si>
  <si>
    <t>■参考図書7</t>
  </si>
  <si>
    <t>■新聞1</t>
  </si>
  <si>
    <t>■新聞2</t>
  </si>
  <si>
    <t>■新聞3</t>
  </si>
  <si>
    <t>■新聞4</t>
  </si>
  <si>
    <t>■人物</t>
  </si>
  <si>
    <t>■伝記</t>
  </si>
  <si>
    <t>■地理</t>
  </si>
  <si>
    <t>■歴史</t>
  </si>
  <si>
    <t>■日本の歴史・地理</t>
  </si>
  <si>
    <t>■日本の歴史1</t>
  </si>
  <si>
    <t>■日本の歴史2</t>
  </si>
  <si>
    <t>■日本の地理</t>
  </si>
  <si>
    <t>■領土</t>
  </si>
  <si>
    <t>■国境</t>
  </si>
  <si>
    <t>■漢字1</t>
  </si>
  <si>
    <t>■漢字2</t>
  </si>
  <si>
    <t>■ことば1</t>
  </si>
  <si>
    <t>■ことば2</t>
  </si>
  <si>
    <t>■英語</t>
  </si>
  <si>
    <t>■英語（絵本）1</t>
  </si>
  <si>
    <t>■英語（絵本）2</t>
  </si>
  <si>
    <t>■英語（絵本）3</t>
  </si>
  <si>
    <t>■英語（絵本）4</t>
  </si>
  <si>
    <t>■英語（絵本）5</t>
  </si>
  <si>
    <t>■社会1</t>
  </si>
  <si>
    <t>■社会2</t>
  </si>
  <si>
    <t>■マーク</t>
  </si>
  <si>
    <t>■働く動物</t>
  </si>
  <si>
    <t>■国際協力</t>
  </si>
  <si>
    <t>■日本のくらし1</t>
  </si>
  <si>
    <t>■日本のくらし2</t>
  </si>
  <si>
    <t>■日本のくらし3</t>
  </si>
  <si>
    <t>■郷土</t>
  </si>
  <si>
    <t>■伝統料理</t>
  </si>
  <si>
    <t>■世界の文化・くらし1</t>
  </si>
  <si>
    <t>■世界の文化・くらし2</t>
  </si>
  <si>
    <t>■世界の文化・くらし3</t>
  </si>
  <si>
    <t>■世界の文化・くらし4</t>
  </si>
  <si>
    <t>■世界の文化・くらし5</t>
  </si>
  <si>
    <t>■世界1</t>
  </si>
  <si>
    <t>■世界の国1</t>
  </si>
  <si>
    <t>■世界の国2</t>
  </si>
  <si>
    <t>■世界の国3</t>
  </si>
  <si>
    <t>■世界の国4</t>
  </si>
  <si>
    <t>■世界の国5</t>
  </si>
  <si>
    <t>■宇宙1</t>
  </si>
  <si>
    <t>■宇宙2</t>
  </si>
  <si>
    <t>■宇宙3</t>
  </si>
  <si>
    <t>■文化・スポーツ</t>
  </si>
  <si>
    <t>■スポーツ1</t>
  </si>
  <si>
    <t>■スポーツ2</t>
  </si>
  <si>
    <t>■芸術</t>
  </si>
  <si>
    <t>■美術</t>
  </si>
  <si>
    <t>■音楽</t>
  </si>
  <si>
    <t>■からだ1</t>
  </si>
  <si>
    <t>■からだ2</t>
  </si>
  <si>
    <t>■からだ3</t>
  </si>
  <si>
    <t>■食と健康</t>
  </si>
  <si>
    <t>■いのち1</t>
  </si>
  <si>
    <t>■いのち2</t>
  </si>
  <si>
    <t>■いのち（絵本）</t>
  </si>
  <si>
    <t>■仕事1</t>
  </si>
  <si>
    <t>■仕事2</t>
  </si>
  <si>
    <t>■仕事3</t>
  </si>
  <si>
    <t>■仕事4</t>
  </si>
  <si>
    <t>■仕事5</t>
  </si>
  <si>
    <t>■仕事6</t>
  </si>
  <si>
    <t>■仕事7</t>
  </si>
  <si>
    <t>■仕事8</t>
  </si>
  <si>
    <t>■仕事9</t>
  </si>
  <si>
    <t>■仕事10</t>
  </si>
  <si>
    <t>■仕事11</t>
  </si>
  <si>
    <t>■産業</t>
  </si>
  <si>
    <t>■工業・産業</t>
  </si>
  <si>
    <t>■戦争・平和1</t>
  </si>
  <si>
    <t>■戦争・平和2</t>
  </si>
  <si>
    <t>■戦争・平和3</t>
  </si>
  <si>
    <t>■戦争・平和（広島）</t>
  </si>
  <si>
    <t>■戦争・平和（沖縄）</t>
  </si>
  <si>
    <t>■戦争・平和（原爆）</t>
  </si>
  <si>
    <t>■災害</t>
  </si>
  <si>
    <t>■防災</t>
  </si>
  <si>
    <t>■環境1</t>
  </si>
  <si>
    <t>■環境2</t>
  </si>
  <si>
    <t>■環境3</t>
  </si>
  <si>
    <t>■環境4</t>
  </si>
  <si>
    <t>■環境5</t>
  </si>
  <si>
    <t>■科学1</t>
  </si>
  <si>
    <t>■科学2</t>
  </si>
  <si>
    <t>■科学3</t>
  </si>
  <si>
    <t>■科学4</t>
  </si>
  <si>
    <t>■科学5</t>
  </si>
  <si>
    <t>■生物1</t>
  </si>
  <si>
    <t>■生物2</t>
  </si>
  <si>
    <t>■生物3</t>
  </si>
  <si>
    <t>■エネルギー1</t>
  </si>
  <si>
    <t>■エネルギー2</t>
  </si>
  <si>
    <t>■エネルギー3</t>
  </si>
  <si>
    <t>■自然エネルギー</t>
  </si>
  <si>
    <t>■原子力エネルギー1</t>
  </si>
  <si>
    <t>■原子力エネルギー2</t>
  </si>
  <si>
    <t>■電気</t>
  </si>
  <si>
    <t>■バリアフリー</t>
  </si>
  <si>
    <t>■障がい</t>
  </si>
  <si>
    <t>■手話</t>
  </si>
  <si>
    <t>■点字</t>
  </si>
  <si>
    <t>■ユニバーサルデザイン</t>
  </si>
  <si>
    <t>■マナー1</t>
  </si>
  <si>
    <t>■マナー2</t>
  </si>
  <si>
    <t>■アサガオ</t>
  </si>
  <si>
    <t>■イモ</t>
  </si>
  <si>
    <t>■コメ</t>
  </si>
  <si>
    <t>■トマト</t>
  </si>
  <si>
    <t>■グリーンカーテン</t>
  </si>
  <si>
    <t>■大阪2</t>
  </si>
  <si>
    <t>かわだ あゆこ／ぶん</t>
  </si>
  <si>
    <t>アスラン書房</t>
  </si>
  <si>
    <t>うみのダンゴムシ・やまのダンゴムシ</t>
  </si>
  <si>
    <t>岩崎書店</t>
  </si>
  <si>
    <t>エゾオオカミ物語</t>
  </si>
  <si>
    <t>あべ 弘士／作</t>
  </si>
  <si>
    <t>講談社</t>
  </si>
  <si>
    <t>おいでよルイス！</t>
  </si>
  <si>
    <t>レスリー・エリー／さく</t>
  </si>
  <si>
    <t>フレーベル館</t>
  </si>
  <si>
    <t>おつきさまのやくそく</t>
  </si>
  <si>
    <t>いとう ひろし／著</t>
  </si>
  <si>
    <t>おとうさんはだいくさん</t>
  </si>
  <si>
    <t>平田 昌広／作</t>
  </si>
  <si>
    <t>佼成出版社</t>
  </si>
  <si>
    <t>おにいちゃん</t>
  </si>
  <si>
    <t>後藤 竜二／さく</t>
  </si>
  <si>
    <t>かえるをのんだととさん</t>
  </si>
  <si>
    <t>日野 十成／再話</t>
  </si>
  <si>
    <t>福音館書店</t>
  </si>
  <si>
    <t>カタカナダイボウケン</t>
  </si>
  <si>
    <t>宮下 すずか／さく</t>
  </si>
  <si>
    <t>偕成社</t>
  </si>
  <si>
    <t>カッチョマンがやってきた！</t>
  </si>
  <si>
    <t>ミニ・グレイ／作 絵</t>
  </si>
  <si>
    <t>徳間書店</t>
  </si>
  <si>
    <t>くぎのスープ</t>
  </si>
  <si>
    <t>菱木 晃子／文</t>
  </si>
  <si>
    <t>フェリシモ</t>
  </si>
  <si>
    <t>くつしたのはら</t>
  </si>
  <si>
    <t>村中 李衣／文</t>
  </si>
  <si>
    <t>日本標準</t>
  </si>
  <si>
    <t>しごとば</t>
  </si>
  <si>
    <t>鈴木 のりたけ／作</t>
  </si>
  <si>
    <t>ブロンズ新社</t>
  </si>
  <si>
    <t>しょうぼうしょは大いそがし</t>
  </si>
  <si>
    <t>ハネス・ヒュットナー／作</t>
  </si>
  <si>
    <t>チリメンモンスターをさがせ！</t>
  </si>
  <si>
    <t>きしわだ自然資料館／監修</t>
  </si>
  <si>
    <t>三宮 麻由子／ぶん</t>
  </si>
  <si>
    <t>どうぶつびょういん</t>
  </si>
  <si>
    <t>トビイ ルツ／作・絵</t>
  </si>
  <si>
    <t>ＰＨＰ研究所</t>
  </si>
  <si>
    <t>ないしょのおともだち</t>
  </si>
  <si>
    <t>ビバリー・ドノフリオ／文</t>
  </si>
  <si>
    <t>ほるぷ出版</t>
  </si>
  <si>
    <t>ねこの手かします</t>
  </si>
  <si>
    <t>内田 麟太郎／作</t>
  </si>
  <si>
    <t>文研出版</t>
  </si>
  <si>
    <t>ぼくのかえりみち</t>
  </si>
  <si>
    <t>ひがし ちから／作</t>
  </si>
  <si>
    <t>ＢＬ出版</t>
  </si>
  <si>
    <t>みずたまレンズ</t>
  </si>
  <si>
    <t>今森 光彦／さく</t>
  </si>
  <si>
    <t>むかしむかしとらとねこは…</t>
  </si>
  <si>
    <t>大島 英太郎／文・絵</t>
  </si>
  <si>
    <t>やかましい！</t>
  </si>
  <si>
    <t>シムズ・タバック／絵</t>
  </si>
  <si>
    <t>リンゴのたねをまいたおひめさま</t>
  </si>
  <si>
    <t>ジェーン・レイ／作・絵</t>
  </si>
  <si>
    <t>ロシアのわらべうた</t>
  </si>
  <si>
    <t>Ｋ．チュコフスキー／編</t>
  </si>
  <si>
    <t>ぐぎがさんとふへほさん</t>
  </si>
  <si>
    <t>岸田 衿子／さく</t>
  </si>
  <si>
    <t>えほんのこども</t>
  </si>
  <si>
    <t>荒井 良二／作</t>
  </si>
  <si>
    <t>ひいおじいさんと盗賊の話</t>
  </si>
  <si>
    <t>ヨゼフ・チャペック／作</t>
  </si>
  <si>
    <t>きのうの夜、おとうさんがおそく帰った、そのわけは…</t>
  </si>
  <si>
    <t>市川 宣子／作</t>
  </si>
  <si>
    <t>ひさかたチャイルド</t>
  </si>
  <si>
    <t>ハンネレ・フオヴィ／作</t>
  </si>
  <si>
    <t>７日だけのローリー</t>
  </si>
  <si>
    <t>片山 健／〔作〕</t>
  </si>
  <si>
    <t>学研</t>
  </si>
  <si>
    <t>１０にんのきこり</t>
  </si>
  <si>
    <t>Ａ．ラマチャンドラン／さく</t>
  </si>
  <si>
    <t>としょかんライオン</t>
  </si>
  <si>
    <t>ミシェル ヌードセン／さく</t>
  </si>
  <si>
    <t>ウェン王子とトラ</t>
  </si>
  <si>
    <t>ソルビム</t>
  </si>
  <si>
    <t>ペ ヒョンジュ／絵と文</t>
  </si>
  <si>
    <t>セーラー出版</t>
  </si>
  <si>
    <t>きょうはソンミのうちでキムチをつけるひ！</t>
  </si>
  <si>
    <t>チェ・インソン／文</t>
  </si>
  <si>
    <t>パンダの手には、かくされたひみつがあった！</t>
  </si>
  <si>
    <t>山本 省三／文</t>
  </si>
  <si>
    <t>くもん出版</t>
  </si>
  <si>
    <t>ケーキやさんのゆうれい</t>
  </si>
  <si>
    <t>ジャクリーン・Ｋ・オグバン／さく</t>
  </si>
  <si>
    <t>とんぼの島のいたずら子やぎ</t>
  </si>
  <si>
    <t>バーリント・アーグネシュ／作</t>
  </si>
  <si>
    <t>おともださにナリマ小</t>
  </si>
  <si>
    <t>たかどの ほうこ／作</t>
  </si>
  <si>
    <t>月あかりのおはなし集</t>
  </si>
  <si>
    <t>アリソン アトリー／作</t>
  </si>
  <si>
    <t>小学館</t>
  </si>
  <si>
    <t>いちばん星、みっけ！</t>
  </si>
  <si>
    <t>長崎 夏海／作</t>
  </si>
  <si>
    <t>ポプラ社</t>
  </si>
  <si>
    <t>きかんぼのちいちゃいいもうと その２</t>
  </si>
  <si>
    <t>ドロシー・エドワーズ／さく</t>
  </si>
  <si>
    <t>くまざわくんのたからもの</t>
  </si>
  <si>
    <t>きたやま ようこ／作</t>
  </si>
  <si>
    <t>あかね書房</t>
  </si>
  <si>
    <t>サンタの最後のおくりもの</t>
  </si>
  <si>
    <t>マリー＝オード・ミュライユ／作</t>
  </si>
  <si>
    <t>百まいのドレス</t>
  </si>
  <si>
    <t>エレナー エスティス／作</t>
  </si>
  <si>
    <t>岩波書店</t>
  </si>
  <si>
    <t>それほんとう？</t>
  </si>
  <si>
    <t>松岡 享子／ぶん</t>
  </si>
  <si>
    <t>なんでももってる〈？〉男の子</t>
  </si>
  <si>
    <t>イアン・ホワイブラウ／作</t>
  </si>
  <si>
    <t>空からきたひつじ</t>
  </si>
  <si>
    <t>フレート・ロドリアン／作</t>
  </si>
  <si>
    <t>くまの子ウーフ</t>
  </si>
  <si>
    <t>神沢 利子／作</t>
  </si>
  <si>
    <t>えんふねにのって</t>
  </si>
  <si>
    <t>ビリケン出版</t>
  </si>
  <si>
    <t>おこりんぼうのアングリー</t>
  </si>
  <si>
    <t>ライマ／作</t>
  </si>
  <si>
    <t>朔北社</t>
  </si>
  <si>
    <t>おしゃれがしたいビントゥ</t>
  </si>
  <si>
    <t>シルヴィアン Ａ．ディウフ／文</t>
  </si>
  <si>
    <t>アートン</t>
  </si>
  <si>
    <t>おでっちょさん</t>
  </si>
  <si>
    <t>まつした きのこ／文</t>
  </si>
  <si>
    <t>学習研究社</t>
  </si>
  <si>
    <t>おへそのあな</t>
  </si>
  <si>
    <t>長谷川 義史／作</t>
  </si>
  <si>
    <t>カクレンボ・ジャクソン</t>
  </si>
  <si>
    <t>デイヴィッド・ルーカス／さく</t>
  </si>
  <si>
    <t>かわっちゃうの？</t>
  </si>
  <si>
    <t>アンソニー・ブラウン／さく</t>
  </si>
  <si>
    <t>評論社</t>
  </si>
  <si>
    <t>きはなんにもいわないの</t>
  </si>
  <si>
    <t>片山 健／［作］</t>
  </si>
  <si>
    <t>きょうりゅうたちがかぜひいた</t>
  </si>
  <si>
    <t>ジェイン・ヨーレン／文</t>
  </si>
  <si>
    <t>小峰書店</t>
  </si>
  <si>
    <t>くものすおやぶんとりものちょう</t>
  </si>
  <si>
    <t>秋山 あゆ子／さく</t>
  </si>
  <si>
    <t>とちのき</t>
  </si>
  <si>
    <t>いまき みち／さく</t>
  </si>
  <si>
    <t>そうえん社</t>
  </si>
  <si>
    <t>のぞく</t>
  </si>
  <si>
    <t>天野 祐吉／文</t>
  </si>
  <si>
    <t>びくびくビリー</t>
  </si>
  <si>
    <t>ふしぎなお人形ミラベル</t>
  </si>
  <si>
    <t>アストリッド・リンドグレーン／作</t>
  </si>
  <si>
    <t>ふようどのふよこちゃん</t>
  </si>
  <si>
    <t>飯野 和好／作</t>
  </si>
  <si>
    <t>理論社</t>
  </si>
  <si>
    <t>ポッケのワンピース</t>
  </si>
  <si>
    <t>つちだ のぶこ／［作］</t>
  </si>
  <si>
    <t>よじはんよじはん</t>
  </si>
  <si>
    <t>ユン ソクチュン／ぶん</t>
  </si>
  <si>
    <t>ヨンイのビニールがさ</t>
  </si>
  <si>
    <t>ユン・ドンジェ／作</t>
  </si>
  <si>
    <t>わたしはとべる</t>
  </si>
  <si>
    <t>マリー・ブレア／絵</t>
  </si>
  <si>
    <t>きんじょのきんぎょ</t>
  </si>
  <si>
    <t>とらとほしがき</t>
  </si>
  <si>
    <t>パク ジェヒョン／再話 絵</t>
  </si>
  <si>
    <t>光村教育図書</t>
  </si>
  <si>
    <t>ずいとんさん</t>
  </si>
  <si>
    <t>りんご</t>
  </si>
  <si>
    <t>叶内 拓哉／写真・文</t>
  </si>
  <si>
    <t>いっしょにあそぼう</t>
  </si>
  <si>
    <t>イフェオマ オニェフル／作 写真</t>
  </si>
  <si>
    <t>赤トンボ</t>
  </si>
  <si>
    <t>今森 光彦／文・写真・本文装画</t>
  </si>
  <si>
    <t>アリス館</t>
  </si>
  <si>
    <t>まちのコウモリ</t>
  </si>
  <si>
    <t>中川 雄三／写真 ・文</t>
  </si>
  <si>
    <t>海野 和男／写真・文・デザイン</t>
  </si>
  <si>
    <t>新日本出版社</t>
  </si>
  <si>
    <t>やさいはいきている</t>
  </si>
  <si>
    <t>藤田 智／監修</t>
  </si>
  <si>
    <t>うふふの動物たち</t>
  </si>
  <si>
    <t>ひの かずなり／文・さし絵</t>
  </si>
  <si>
    <t>えほんねぶた</t>
  </si>
  <si>
    <t>あべ 弘士／作・絵</t>
  </si>
  <si>
    <t>ゆびであいうえお</t>
  </si>
  <si>
    <t>田中 ひろし／文</t>
  </si>
  <si>
    <t>ジャングルめがね</t>
  </si>
  <si>
    <t>筒井/康隆∥作 ; にしむら/あつこ∥絵 ; 堀渕/伸治∥ブックデザイン</t>
  </si>
  <si>
    <t>東京 : 小学館</t>
  </si>
  <si>
    <t>わにのはいた</t>
  </si>
  <si>
    <t>マーガリット・ドリアン∥ぶんとえ ; 光吉/夏弥∥やく</t>
  </si>
  <si>
    <t>東京 : 大日本図書</t>
  </si>
  <si>
    <t>音楽室の日曜日</t>
  </si>
  <si>
    <t>村上/しいこ∥作 ; 田中/六大∥絵</t>
  </si>
  <si>
    <t>東京 : 講談社</t>
  </si>
  <si>
    <t>すずちゃんと魔女のババ</t>
  </si>
  <si>
    <t>柏葉/幸子∥作 ; 高畠/純∥絵 ; 脇田/明日香∥ブックデザイン</t>
  </si>
  <si>
    <t>まどれーぬちゃんとまほうのおかし</t>
  </si>
  <si>
    <t>大きなクマのタハマパー 友だちになるのまき</t>
  </si>
  <si>
    <t>ハンネレ・フオヴィ∥作 ; 末延/弘子∥訳 ; いたや/さとし∥絵</t>
  </si>
  <si>
    <t>東京 : ひさかたチャイルド</t>
  </si>
  <si>
    <t>たっくんとぼく</t>
  </si>
  <si>
    <t>清水/千恵∥作 ; 山本/祐司∥絵</t>
  </si>
  <si>
    <t>東京 : 文研出版</t>
  </si>
  <si>
    <t>もりのたいしょうははりねずみ</t>
  </si>
  <si>
    <t>モーラ・フェレンツ∥さく ; レイク・カーロイ∥え ; うちかわ/かずみ∥やく</t>
  </si>
  <si>
    <t>東京 : 偕成社</t>
  </si>
  <si>
    <t>すっすっはっはっ こ・きゅ・う</t>
  </si>
  <si>
    <t>長野/麻子∥作 ; 長野/ヒデ子∥絵</t>
  </si>
  <si>
    <t>東京 : 童心社</t>
  </si>
  <si>
    <t>かわうそ3きょうだいのふゆのあさ</t>
  </si>
  <si>
    <t>あべ/弘士∥作 ; 羽島/一希∥装幀</t>
  </si>
  <si>
    <t>東京 : 小峰書店</t>
  </si>
  <si>
    <t>ノマはちいさなはつめいか</t>
  </si>
  <si>
    <t>ヒョン/ドク∥文 ; チョウ/ミエ∥絵・タイトルロゴ ; かみや/にじ∥訳</t>
  </si>
  <si>
    <t>ベンジーのもうふ</t>
  </si>
  <si>
    <t>マイラ・ベリー・ブラウン∥文 ; ドロシー・マリノ∥絵 ; まさき/るりこ∥訳</t>
  </si>
  <si>
    <t>東京 : あすなろ書房</t>
  </si>
  <si>
    <t>うらやましやゆうれい</t>
  </si>
  <si>
    <t>苅田/澄子∥さく ; たごもり/のりこ∥え ; 芝山/雅彦∥装丁</t>
  </si>
  <si>
    <t>東京 : 佼成出版社</t>
  </si>
  <si>
    <t>ふねにのっていきたいね</t>
  </si>
  <si>
    <t>長崎/夏海∥作 ; おくはら/ゆめ∥絵 ; 祝田/優子∥装丁</t>
  </si>
  <si>
    <t>東京 : ポプラ社</t>
  </si>
  <si>
    <t>ミステリーホテルの怪</t>
  </si>
  <si>
    <t>マッティン・ビードマルク∥作 ; ヘレナ・ビリス∥絵 ; 枇谷/玲子∥訳</t>
  </si>
  <si>
    <t>東京 : 主婦の友社</t>
  </si>
  <si>
    <t>ぼくはぼくのえをかくよ</t>
  </si>
  <si>
    <t>荒井/良二∥〔作〕 ; 沼田/美奈子∥表紙デザイン ; 日下/潤一∥本文デザイン</t>
  </si>
  <si>
    <t>東京 : 学研教育出版</t>
  </si>
  <si>
    <t>シルム : 韓国のすもう</t>
  </si>
  <si>
    <t>キム・ジャンソン∥作 ; イ・スンヒョン∥絵 ; ホン/カズミ∥訳</t>
  </si>
  <si>
    <t>東京 : 岩崎書店</t>
  </si>
  <si>
    <t>うずらのうーちゃんの話</t>
  </si>
  <si>
    <t>かつや/かおり∥作 ; たかのはし/まいこ∥デザイン</t>
  </si>
  <si>
    <t>東京 : 福音館書店</t>
  </si>
  <si>
    <t>コウモリとしょかんへいく</t>
  </si>
  <si>
    <t>ブライアン・リーズ∥作・絵 ; さいごう/ようこ∥訳 ; 鳥井/和昌∥カバーデザイン</t>
  </si>
  <si>
    <t>東京 : 徳間書店</t>
  </si>
  <si>
    <t>アルノとサッカーボール</t>
  </si>
  <si>
    <t>イヴォンヌ・ヤハテンベルフ∥作 ; 野坂/悦子∥訳 ; 田中/久子∥装丁</t>
  </si>
  <si>
    <t>うえにはなあにしたにはなあに</t>
  </si>
  <si>
    <t>ローラ M.シェーファー∥さく ; バーバラ バッシュ∥え ; 木坂/涼∥やく</t>
  </si>
  <si>
    <t>もりのおくのおちゃかいへ</t>
  </si>
  <si>
    <t>みやこし/あきこ∥著</t>
  </si>
  <si>
    <t>やまのバス</t>
  </si>
  <si>
    <t>内田/麟太郎∥文 ; 村田/エミコ∥画</t>
  </si>
  <si>
    <t>くらべっこのじかん</t>
  </si>
  <si>
    <t>レスリー・エリー∥さく ; ポリー・ダンバー∥え ; もとした/いづみ∥やく</t>
  </si>
  <si>
    <t>東京 : フレーベル館</t>
  </si>
  <si>
    <t>ソフィー : ちいさなレタスのはなし</t>
  </si>
  <si>
    <t>イリヤ・グリーン∥作 ; とき/ありえ∥訳</t>
  </si>
  <si>
    <t>かっきくけっこ</t>
  </si>
  <si>
    <t>谷川/俊太郎∥さく ; 堀内/誠一∥え</t>
  </si>
  <si>
    <t>東京 : くもん出版</t>
  </si>
  <si>
    <t>あめ じょあじょあ</t>
  </si>
  <si>
    <t>イ/ミエ∥文 ; 田島/征三∥絵 ; おおたけ/きよみ∥訳</t>
  </si>
  <si>
    <t>東京 : 光村教育図書</t>
  </si>
  <si>
    <t>エイモスさんがかぜをひくと</t>
  </si>
  <si>
    <t>フィリップ・C.ステッド∥文 ; エリン・E.ステッド∥絵 ; 青山/南∥訳</t>
  </si>
  <si>
    <t>テスの木</t>
  </si>
  <si>
    <t>ジェス・M.ブロウヤー∥文 ; ピーター・H.レイノルズ∥絵 ; なかがわ/ちひろ∥訳</t>
  </si>
  <si>
    <t>うみべのいちにち</t>
  </si>
  <si>
    <t>ナタリー・テュアル∥作 ; イリヤ・グリーン∥絵 ; とき/ありえ∥訳</t>
  </si>
  <si>
    <t>3びきのうさぎ</t>
  </si>
  <si>
    <t>ゼルク・ゾルターン∥作 ; レイク・カーロイ∥絵 ; マンディ・ハシモト・レナ∥訳</t>
  </si>
  <si>
    <t>東京 : 文溪堂</t>
  </si>
  <si>
    <t>あくたれラルフのたんじょうび</t>
  </si>
  <si>
    <t>ジャック・ガントス∥さく ; ニコール・ルーベル∥え ; こみや/ゆう∥やく</t>
  </si>
  <si>
    <t>東京 : PHP研究所</t>
  </si>
  <si>
    <t>木いちごの王さま</t>
  </si>
  <si>
    <t>サカリアス・トペリウス∥原作 ; きしだ/えりこ∥文 ; やまわき/ゆりこ∥絵</t>
  </si>
  <si>
    <t>東京 : 集英社</t>
  </si>
  <si>
    <t>くまのごろりん まほうにちゅうい</t>
  </si>
  <si>
    <t>やえがし/なおこ∥作 ; ミヤハラ/ヨウコ∥絵</t>
  </si>
  <si>
    <t>ずっとまっていると</t>
  </si>
  <si>
    <t>大久保/雨咲∥さく ; 高橋/和枝∥え</t>
  </si>
  <si>
    <t>東京 : そうえん社</t>
  </si>
  <si>
    <t>おばけやさん 1 :これがおばけやさんのしごとです</t>
  </si>
  <si>
    <t>おかべ/りか∥作 ; 郷坪/浩子∥装丁</t>
  </si>
  <si>
    <t>しあわせアパート</t>
  </si>
  <si>
    <t>仁科/幸子∥[著]</t>
  </si>
  <si>
    <t>うさぎがいっぱい</t>
  </si>
  <si>
    <t>ペギー・パリシュ∥ぶん ; 光吉/夏弥∥やく ; レオナード・ケスラー∥え</t>
  </si>
  <si>
    <t>ぼうし</t>
  </si>
  <si>
    <t>井上/洋介∥えとぶん ; 沼田/美奈子∥ブックデザイン</t>
  </si>
  <si>
    <t>東京 : イースト・プレス</t>
  </si>
  <si>
    <t>K.チュコフスキー∥編 ; Y.バスネツォフ∥絵 ; 田中/潔∥訳</t>
  </si>
  <si>
    <t xml:space="preserve"> 2009年6</t>
  </si>
  <si>
    <t>しょうとのおにたいじ : 日本の昔話</t>
  </si>
  <si>
    <t>稲田/和子∥再話 ; 川端/健生∥画</t>
  </si>
  <si>
    <t>とら猫とおしょうさん</t>
  </si>
  <si>
    <t>おざわ/としお∥再話 ; かないだ/えつこ∥絵</t>
  </si>
  <si>
    <t>[東京] : くもん出版</t>
  </si>
  <si>
    <t>水草の森 : プランクトンの絵本</t>
  </si>
  <si>
    <t>今森/洋輔∥絵・文</t>
  </si>
  <si>
    <t>1ねん1くみの1にち</t>
  </si>
  <si>
    <t>川島/敏生∥写真・文</t>
  </si>
  <si>
    <t>東京 : アリス館</t>
  </si>
  <si>
    <t>シマリス</t>
  </si>
  <si>
    <t>竹田津/実∥文・写真 ; 鈴木/康彦∥デザイン</t>
  </si>
  <si>
    <t>じゃぐちをあけると</t>
  </si>
  <si>
    <t>しんぐう/すすむ∥さく ; 泰/好史郎∥表紙デザイン</t>
  </si>
  <si>
    <t>しごとば 続</t>
  </si>
  <si>
    <t>鈴木/のりたけ∥作</t>
  </si>
  <si>
    <t>東京 : ブロンズ新社</t>
  </si>
  <si>
    <t>くさはらどん</t>
  </si>
  <si>
    <t>松岡/達英∥さく</t>
  </si>
  <si>
    <t>もうすぐおしょうがつ</t>
  </si>
  <si>
    <t>西村/繁男∥さく</t>
  </si>
  <si>
    <t>エディのやさいばたけ</t>
  </si>
  <si>
    <t>サラ ガーランド∥さく ; まき/ふみえ∥やく</t>
  </si>
  <si>
    <t>だいこんだんめんれんこんざんねん</t>
  </si>
  <si>
    <t>加古/里子∥さく</t>
  </si>
  <si>
    <t>ことばのこばこ</t>
  </si>
  <si>
    <t>和田/誠∥さく・え</t>
  </si>
  <si>
    <t>東京 : 瑞雲舎</t>
  </si>
  <si>
    <t>かさどろぼう</t>
  </si>
  <si>
    <t>シビル/ウェッタシンハ∥作/絵 ; 猪熊/葉子∥訳 ; 森枝/雄司∥カバーデザイン</t>
  </si>
  <si>
    <t>ききみみずきん</t>
  </si>
  <si>
    <t>広松/由希子∥ぶん ; 降矢/なな∥え ; 桂川/潤∥ブックデザイン</t>
  </si>
  <si>
    <t>キュッパのはくぶつかん</t>
  </si>
  <si>
    <t>オーシル・カンスタ・ヨンセン∥さく ; ひだに/れいこ∥やく ; 森枝/雄司∥デザイン</t>
  </si>
  <si>
    <t>とかいのねずみといなかのねずみ : あたらしいイソップのおはなし</t>
  </si>
  <si>
    <t>イソップ∥〔原作〕 ; カトリーン・シェーラー∥作 ; 関口/裕昭∥訳</t>
  </si>
  <si>
    <t>ニニのゆめのたび</t>
  </si>
  <si>
    <t>アニタ・ローベル∥さく ; まつかわ/まゆみ∥やく</t>
  </si>
  <si>
    <t>東京 : 評論社</t>
  </si>
  <si>
    <t>ハックションあれッ??</t>
  </si>
  <si>
    <t>デブ・ラッキ∥作 ; 青山/南∥訳</t>
  </si>
  <si>
    <t>神戸 : BL出版</t>
  </si>
  <si>
    <t>ブレーメンのおんがくたい : グリム童話</t>
  </si>
  <si>
    <t>グリム∥[原作] ; グリム∥[原作] ; ハンス・フィッシャー∥え</t>
  </si>
  <si>
    <t>わたしのいちばんあのこの1ばん</t>
  </si>
  <si>
    <t>アリソン・ウォルチ∥作 ; パトリス・バートン∥絵 ; 薫/くみこ∥訳</t>
  </si>
  <si>
    <t>あまぐもぴっちゃん</t>
  </si>
  <si>
    <t>はやし/ますみ∥作・絵 ; 羽島/一希∥装幀</t>
  </si>
  <si>
    <t>おだんごちゃん</t>
  </si>
  <si>
    <t>おかべ/りか∥作</t>
  </si>
  <si>
    <t>オランウータンに会いに行く</t>
  </si>
  <si>
    <t>横塚/真己人∥〔作〕 ; 工藤/ノリコ∥イラスト</t>
  </si>
  <si>
    <t>じいちゃんのよる</t>
  </si>
  <si>
    <t>きむら/よしお∥さく</t>
  </si>
  <si>
    <t>ねずみのすもう</t>
  </si>
  <si>
    <t>神沢/利子∥文 ; 赤羽/末吉∥絵</t>
  </si>
  <si>
    <t>ベンおじさんのふしぎなシャツ</t>
  </si>
  <si>
    <t>シュザン・ボスハウベェルス∥作 ; ルース・リプハーヘ∥絵 ; 久保谷/洋∥訳</t>
  </si>
  <si>
    <t>東京 : 朝日学生新聞社</t>
  </si>
  <si>
    <t>もっかい!</t>
  </si>
  <si>
    <t>エミリー・グラヴェット∥さく ; 福本/友美子∥やく</t>
  </si>
  <si>
    <t>ゆめのスカイツリー</t>
  </si>
  <si>
    <t>谷川/俊太郎∥文 ; accototo∥絵 ; 大竹/美由紀∥ブックデザイン</t>
  </si>
  <si>
    <t>東京 : 金の星社</t>
  </si>
  <si>
    <t>やぎのしずかのたいへんなたいへんないちにち</t>
  </si>
  <si>
    <t>田島/征三∥作 ; 大石/花野∥デザイン</t>
  </si>
  <si>
    <t>あさがお</t>
  </si>
  <si>
    <t>荒井/真紀∥文・絵 ; 内海/由∥装丁 ; 高橋/秀男∥監修</t>
  </si>
  <si>
    <t>あまがえる先生まよなかのびっくりコンサート</t>
  </si>
  <si>
    <t>まつおか/たつひで∥作 ; 宮本/久美子∥装丁デザイン</t>
  </si>
  <si>
    <t>くまの木をさがしに</t>
  </si>
  <si>
    <t>佐々木/マキ∥[作]</t>
  </si>
  <si>
    <t>東京 : 教育画劇</t>
  </si>
  <si>
    <t>じっちょりんのあるくみち</t>
  </si>
  <si>
    <t>かとう/あじゅ∥作 ; 吉井/里江子∥装丁</t>
  </si>
  <si>
    <t>東京 : 文渓堂</t>
  </si>
  <si>
    <t>とくんとくん</t>
  </si>
  <si>
    <t>片山/令子∥文 ; 片山/健∥絵 ; たかのはし/まいこ∥デザイン</t>
  </si>
  <si>
    <t>ぼくはここで、大きくなった</t>
  </si>
  <si>
    <t>アンヌ・クロザ∥さく ; こだま/しおり∥やく</t>
  </si>
  <si>
    <t>東京 : 西村書店</t>
  </si>
  <si>
    <t>まほうのコップ</t>
  </si>
  <si>
    <t>藤田/千枝∥原案 ; 川島/敏生∥写真 ; 長谷川/摂子∥文</t>
  </si>
  <si>
    <t>いちばんでんしゃのしゃしょうさん</t>
  </si>
  <si>
    <t>たけむら/せんじ∥ぶん ; おおとも/やすお∥え ; 森枝/雄司∥デザイン</t>
  </si>
  <si>
    <t>おかあさんとわるいキツネ : モンゴルのおはなし</t>
  </si>
  <si>
    <t>イチンノロブ・ガンバートル∥ぶん ; バーサンスレン・ボロルマー∥え ; つだ/のりこ∥やく</t>
  </si>
  <si>
    <t>おしゃべりなたまごやき</t>
  </si>
  <si>
    <t>寺村/輝夫∥作 ; 長/新太∥画</t>
  </si>
  <si>
    <t>おやすみ、はたらくくるまたち</t>
  </si>
  <si>
    <t>シェリー・ダスキー・リンカー∥文 ; トム・リヒテンヘルド∥絵 ; 福本/友美子∥訳</t>
  </si>
  <si>
    <t>そうべえふしぎなりゅうぐうじょう : 桂米朝・上方落語・兵庫船・小倉船より</t>
  </si>
  <si>
    <t>たじま/ゆきひこ∥作</t>
  </si>
  <si>
    <t>ソリちゃんのチュソク</t>
  </si>
  <si>
    <t>イ/オクベ∥絵と文 ; みせ/けい∥訳</t>
  </si>
  <si>
    <t>東京 : セーラー出版</t>
  </si>
  <si>
    <t>チビウオのウソみたいなホントのはなし</t>
  </si>
  <si>
    <t>ジュリア・ドナルドソン∥文 ; アクセル・シェフラー∥絵 ; ふしみ/みさを∥訳</t>
  </si>
  <si>
    <t>ネビルってよんでみた</t>
  </si>
  <si>
    <t>ノートン・ジャスター∥文 ; G.ブライアン・カラス∥絵 ; 石津/ちひろ∥訳</t>
  </si>
  <si>
    <t>きのこ : ふわり胞子の舞</t>
  </si>
  <si>
    <t>埴/沙萌∥写真・文 ; 宮本/久美子∥装丁デザイン</t>
  </si>
  <si>
    <t>ちょっぴりこわいぞ : どっきりかぞえうた</t>
  </si>
  <si>
    <t>高木/あきこ∥うた ; さいとう/しのぶ∥え</t>
  </si>
  <si>
    <t>東京 : リーブル</t>
  </si>
  <si>
    <t>ゆきひらの話</t>
  </si>
  <si>
    <t>安房/直子∥作 ; 田中/清代∥絵 ; コガシワ/カオリ∥ブックデザイン</t>
  </si>
  <si>
    <t>あたしって、しあわせ!</t>
  </si>
  <si>
    <t>ローセ・ラーゲルクランツ∥作 ; エヴァ・エリクソン∥絵 ; 菱木/晃子∥訳</t>
  </si>
  <si>
    <t>東京 : 岩波書店</t>
  </si>
  <si>
    <t>アキンボとマントヒヒ</t>
  </si>
  <si>
    <t>アレグザンダー・マコール・スミス∥作 ; もりうち/すみこ∥訳 ; 広野/多珂子∥絵</t>
  </si>
  <si>
    <t>おとうさんの手</t>
  </si>
  <si>
    <t>まはら/三桃∥作 ; 長谷川/義史∥絵</t>
  </si>
  <si>
    <t>おひさまやのおへんじシール</t>
  </si>
  <si>
    <t>茂市/久美子∥作 ; よしざわ/けいこ∥絵 ; 田名網/敬一∥装丁</t>
  </si>
  <si>
    <t>ダンダンドンドンかいだんおばけ</t>
  </si>
  <si>
    <t>角野/栄子∥作 ; はた/こうしろう∥絵 ; 木下/容美子∥ブックデザイン</t>
  </si>
  <si>
    <t>小さな小さな七つのおはなし</t>
  </si>
  <si>
    <t>リリアン・ムーア∥作 ; 福本/友美子∥訳 ; 高桑/幸次∥絵</t>
  </si>
  <si>
    <t>東京 : 日本標準</t>
  </si>
  <si>
    <t>とびだせ!そら組レスキューたい</t>
  </si>
  <si>
    <t>田部/智子∥作 ; たかい/よしかず∥絵</t>
  </si>
  <si>
    <t>ペットショップはぼくにおまかせ</t>
  </si>
  <si>
    <t>ヒルケ・ローゼンボーム∥作 ; 若松/宣子∥訳 ; 岡本/順∥絵</t>
  </si>
  <si>
    <t>ねえ、おはなしきかせて</t>
  </si>
  <si>
    <t>原/京子∥作 ; 高橋/和枝∥絵 ; 祝田/優子∥デザイン</t>
  </si>
  <si>
    <t>ゆうかんなテディ・ロビンソン</t>
  </si>
  <si>
    <t>ジョーン・G.ロビンソン∥作・絵 ; 小宮/由∥訳</t>
  </si>
  <si>
    <t>ゴインキョとチーズどろぼう</t>
  </si>
  <si>
    <t>エミリー・ロッダ∥作 ; さくま/ゆみこ∥訳 ; たしろ/ちさと∥絵</t>
  </si>
  <si>
    <t>おはなし12か月 :雨がしくしく、ふった日は 6月のおはなし</t>
  </si>
  <si>
    <t>森絵都∥作</t>
  </si>
  <si>
    <t>おばけやさん 3 ふわふわするのもしごとです</t>
  </si>
  <si>
    <t xml:space="preserve"> おかべりか∥作</t>
  </si>
  <si>
    <t>世界傑作童話シリーズ :かわいいゴキブリのおんなの子メイベルのぼうけん</t>
  </si>
  <si>
    <t>ケイティ・スペック∥作</t>
  </si>
  <si>
    <t>おはなしトントン 41:くまのごろりんと川のひみつ</t>
  </si>
  <si>
    <t>やえがしなおこ∥作</t>
  </si>
  <si>
    <t>おはなしのくに :クレヨンマジック</t>
  </si>
  <si>
    <t>舟崎克彦∥作</t>
  </si>
  <si>
    <t>鈴木出版</t>
  </si>
  <si>
    <t>わくわくえどうわ :こぎつねボック</t>
  </si>
  <si>
    <t>いまむらあしこ∥作</t>
  </si>
  <si>
    <t>おはなし12か月 :七月七日はまほうの夜 7月のおはなし</t>
  </si>
  <si>
    <t>石井睦美∥作</t>
  </si>
  <si>
    <t>文研ブックランド :ゾウの家にやってきた赤アリ</t>
  </si>
  <si>
    <t>カタリーナ・ヴァルクス∥作・絵</t>
  </si>
  <si>
    <t>ただいま!マラング村 タンザニアの男の子のお話</t>
  </si>
  <si>
    <t>ハンナ・ショット∥作</t>
  </si>
  <si>
    <t>おはなしだいすき :ちいさなやたいのカステラやさん</t>
  </si>
  <si>
    <t>堀直子∥作</t>
  </si>
  <si>
    <t>テディ・ロビンソンのたんじょう日</t>
  </si>
  <si>
    <t xml:space="preserve">ジョーン・G.ロビンソン∥作・絵 </t>
  </si>
  <si>
    <t>とっておきのどうわ :とっておきの標語</t>
  </si>
  <si>
    <t>村上しいこ∥作</t>
  </si>
  <si>
    <t>PHP研究所</t>
  </si>
  <si>
    <t>ときめきお姫さま 4:ねてもさめてもいたずら姫</t>
  </si>
  <si>
    <t>シルヴィア・ロンカーリァ∥作</t>
  </si>
  <si>
    <t>西村書店</t>
  </si>
  <si>
    <t>ねぼけてなんかいませんよ</t>
  </si>
  <si>
    <t>森山京∥作</t>
  </si>
  <si>
    <t>はれたまたまこぶた</t>
  </si>
  <si>
    <t>矢玉四郎∥作・絵</t>
  </si>
  <si>
    <t>ハロウィーンのまじょティリー うちゅうへいく</t>
  </si>
  <si>
    <t>ドン・フリーマン∥作</t>
  </si>
  <si>
    <t>BL出版</t>
  </si>
  <si>
    <t>ぼくはめいたんてい :なぞのかみきれをおえ!</t>
  </si>
  <si>
    <t>マージョリー・W.シャーマット∥ぶん</t>
  </si>
  <si>
    <t>大日本図書</t>
  </si>
  <si>
    <t>アイウエ動物園 7:マリアさんのトントントトンタ</t>
  </si>
  <si>
    <t>角野栄子∥文</t>
  </si>
  <si>
    <t>クレヨンハウス</t>
  </si>
  <si>
    <t>ライ麦をたべたろばのロバート</t>
  </si>
  <si>
    <t>林原玉枝∥作</t>
  </si>
  <si>
    <t>冨山房インターナショナル</t>
  </si>
  <si>
    <t>やさしい大おとこ</t>
  </si>
  <si>
    <t>ルイス・スロボドキン∥作・絵</t>
  </si>
  <si>
    <t>おなかいっぱい、しあわせいっぱい</t>
  </si>
  <si>
    <t>レイチェル・イザドーラ∥作・絵</t>
  </si>
  <si>
    <t>からだドックンドックン…</t>
  </si>
  <si>
    <t>ナムーラミチヨ∥ぶん・え</t>
  </si>
  <si>
    <t>赤ちゃんとママ社</t>
  </si>
  <si>
    <t>童心社</t>
  </si>
  <si>
    <t>クイクイちゃん</t>
  </si>
  <si>
    <t>牧野夏子∥文</t>
  </si>
  <si>
    <t>絵本館</t>
  </si>
  <si>
    <t>くらやみこわいよ</t>
  </si>
  <si>
    <t xml:space="preserve">レモニー・スニケット∥作 </t>
  </si>
  <si>
    <t>ケンタとアマノジャック</t>
  </si>
  <si>
    <t>山下美樹∥作</t>
  </si>
  <si>
    <t>文溪堂</t>
  </si>
  <si>
    <t>くつやのねこ</t>
  </si>
  <si>
    <t>いまいあやの∥文・絵</t>
  </si>
  <si>
    <t>くまさんのおたすけえんぴつ</t>
  </si>
  <si>
    <t>アンソニー・ブラウン∥さく</t>
  </si>
  <si>
    <t>講談社の翻訳絵本 :このあかいえほんをひらいたら</t>
  </si>
  <si>
    <t>ジェシー・クラウスマイヤー∥文</t>
  </si>
  <si>
    <t>しげちゃん</t>
  </si>
  <si>
    <t>室井滋∥作</t>
  </si>
  <si>
    <t>金の星社</t>
  </si>
  <si>
    <t>シモンのアメリカ旅行</t>
  </si>
  <si>
    <t>バーバラ・マクリントック∥作</t>
  </si>
  <si>
    <t>あすなろ書房</t>
  </si>
  <si>
    <t>シャオユイのさんぽ</t>
  </si>
  <si>
    <t>チェンジーユエン∥作</t>
  </si>
  <si>
    <t>スプロケットおばさんのポケット</t>
  </si>
  <si>
    <t xml:space="preserve">クエンティン・ブレイク∥作 </t>
  </si>
  <si>
    <t>好学社</t>
  </si>
  <si>
    <t>新王さまえほん :たまごがいっぱい</t>
  </si>
  <si>
    <t>寺村輝夫∥原作</t>
  </si>
  <si>
    <t>ランドセルブックス :ちいさいおうちうみへいく</t>
  </si>
  <si>
    <t>エリーシュ・ディロン∥作</t>
  </si>
  <si>
    <t>どうぶつの赤ちゃんとおかあさん :ライオン</t>
  </si>
  <si>
    <t>スージー・エスターハス∥著</t>
  </si>
  <si>
    <t>さ・え・ら書房</t>
  </si>
  <si>
    <t>くすのきしげのり∥作</t>
  </si>
  <si>
    <t>えほんの杜</t>
  </si>
  <si>
    <t>なぞなぞえほん :なぞなぞのみせ</t>
  </si>
  <si>
    <t>石津ちひろ∥なぞなぞ</t>
  </si>
  <si>
    <t>ハンヒの市場めぐり</t>
  </si>
  <si>
    <t>カンジョンヒ∥作</t>
  </si>
  <si>
    <t>ふたつのおうち</t>
  </si>
  <si>
    <t>マリアン・デ・スメット∥作</t>
  </si>
  <si>
    <t>朝日学生新聞社</t>
  </si>
  <si>
    <t>そうえんしゃ日本のえほん 20:ぶたラッパ</t>
  </si>
  <si>
    <t xml:space="preserve">下田昌克∥さく・え </t>
  </si>
  <si>
    <t>絵本・こどものひろば :ゆきのよあけ</t>
  </si>
  <si>
    <t>いまむらあしこ∥文</t>
  </si>
  <si>
    <t>わたしもがっこうにいきたいな</t>
  </si>
  <si>
    <t>アストリッド・リンドグレーン∥文</t>
  </si>
  <si>
    <t>1はゴリラ かずのほん</t>
  </si>
  <si>
    <t>アンソニー・ブラウン∥作</t>
  </si>
  <si>
    <t>サッカーがだいすき!</t>
  </si>
  <si>
    <t>マリベス・ボルツ∥さく</t>
  </si>
  <si>
    <t>空からみた自動車レース</t>
  </si>
  <si>
    <t>マーイケ・コーレ∥文</t>
  </si>
  <si>
    <t>ミルクこぼしちゃだめよ!</t>
  </si>
  <si>
    <t>スティーヴン・デイヴィーズ∥文</t>
  </si>
  <si>
    <t>ライオンとねずみ イソップものがたり</t>
  </si>
  <si>
    <t>イソップ∥〔原作〕</t>
  </si>
  <si>
    <t>チェン ジャンホン／作 絵</t>
  </si>
  <si>
    <t>ムシとあそぼう海野和男のムシシシシ 5</t>
    <phoneticPr fontId="5"/>
  </si>
  <si>
    <t>ともだちやもんな ぼくら</t>
    <phoneticPr fontId="5"/>
  </si>
  <si>
    <t>児文館2010</t>
  </si>
  <si>
    <t>読低1</t>
  </si>
  <si>
    <t>読低2</t>
  </si>
  <si>
    <t>読低3</t>
  </si>
  <si>
    <t>読低4</t>
  </si>
  <si>
    <t>読低5</t>
  </si>
  <si>
    <t>読低6</t>
  </si>
  <si>
    <t>読低7</t>
  </si>
  <si>
    <t>読低8</t>
  </si>
  <si>
    <t>読低9</t>
  </si>
  <si>
    <t>読低10</t>
  </si>
  <si>
    <t>読低11</t>
  </si>
  <si>
    <t>読低12</t>
  </si>
  <si>
    <t>読低13</t>
  </si>
  <si>
    <t>読低14</t>
  </si>
  <si>
    <t>読低15</t>
  </si>
  <si>
    <t>読低16</t>
  </si>
  <si>
    <t>読低17</t>
  </si>
  <si>
    <t>読低18</t>
  </si>
  <si>
    <t>読低19</t>
  </si>
  <si>
    <t>読低20</t>
  </si>
  <si>
    <t>読低21</t>
  </si>
  <si>
    <t>読低22</t>
  </si>
  <si>
    <t>読低23</t>
  </si>
  <si>
    <t>読低24</t>
  </si>
  <si>
    <t>読低25</t>
  </si>
  <si>
    <t>読低26</t>
  </si>
  <si>
    <t>読低27</t>
  </si>
  <si>
    <t>読低28</t>
  </si>
  <si>
    <t>読低29</t>
  </si>
  <si>
    <t>読低30</t>
  </si>
  <si>
    <t>読低31</t>
  </si>
  <si>
    <t>読低32</t>
  </si>
  <si>
    <t>読低33</t>
  </si>
  <si>
    <t>読低34</t>
  </si>
  <si>
    <t>読低35</t>
  </si>
  <si>
    <t>読低36</t>
  </si>
  <si>
    <t>読低37</t>
  </si>
  <si>
    <t>読低38</t>
  </si>
  <si>
    <t>読低39</t>
  </si>
  <si>
    <t>読低40</t>
  </si>
  <si>
    <t>読低2-1</t>
  </si>
  <si>
    <t>読低2-2</t>
  </si>
  <si>
    <t>読低2-3</t>
  </si>
  <si>
    <t>読低2-4</t>
  </si>
  <si>
    <t>読低2-5</t>
  </si>
  <si>
    <t>読低2-6</t>
  </si>
  <si>
    <t>読低2-7</t>
  </si>
  <si>
    <t>読低2-8</t>
  </si>
  <si>
    <t>読低2-9</t>
  </si>
  <si>
    <t>読低2-10</t>
  </si>
  <si>
    <t>読低2-11</t>
  </si>
  <si>
    <t>読低2-12</t>
  </si>
  <si>
    <t>読低2-13</t>
  </si>
  <si>
    <t>読低2-14</t>
  </si>
  <si>
    <t>読低2-15</t>
  </si>
  <si>
    <t>読低2-16</t>
  </si>
  <si>
    <t>読低2-17</t>
  </si>
  <si>
    <t>読低2-18</t>
  </si>
  <si>
    <t>読低2-19</t>
  </si>
  <si>
    <t>読低2-20</t>
  </si>
  <si>
    <t>読低2-21</t>
  </si>
  <si>
    <t>読低2-22</t>
  </si>
  <si>
    <t>読低2-23</t>
  </si>
  <si>
    <t>読低2-24</t>
  </si>
  <si>
    <t>読低2-25</t>
  </si>
  <si>
    <t>読低2-26</t>
  </si>
  <si>
    <t>読低2-27</t>
  </si>
  <si>
    <t>読低2-28</t>
  </si>
  <si>
    <t>読低2-29</t>
  </si>
  <si>
    <t>読低2-30</t>
  </si>
  <si>
    <t>読低2-31</t>
  </si>
  <si>
    <t>読低2-32</t>
  </si>
  <si>
    <t>読低2-33</t>
  </si>
  <si>
    <t>読低2-34</t>
  </si>
  <si>
    <t>読低2-35</t>
  </si>
  <si>
    <t>読低2-36</t>
  </si>
  <si>
    <t>読低2-37</t>
  </si>
  <si>
    <t>読低2-38</t>
  </si>
  <si>
    <t>読低2-39</t>
  </si>
  <si>
    <t>読低2-40</t>
  </si>
  <si>
    <t>読低2-41</t>
  </si>
  <si>
    <t>読低2-42</t>
  </si>
  <si>
    <t>読低2-43</t>
  </si>
  <si>
    <t>読低2-44</t>
  </si>
  <si>
    <t>読低2-45</t>
  </si>
  <si>
    <t>児文館2011</t>
  </si>
  <si>
    <t>読低41</t>
  </si>
  <si>
    <t>読低42</t>
  </si>
  <si>
    <t>読低43</t>
  </si>
  <si>
    <t>読低44</t>
  </si>
  <si>
    <t>読低45</t>
  </si>
  <si>
    <t>読低46</t>
  </si>
  <si>
    <t>読低47</t>
  </si>
  <si>
    <t>読低48</t>
  </si>
  <si>
    <t>読低49</t>
  </si>
  <si>
    <t>読低50</t>
  </si>
  <si>
    <t>読低51</t>
  </si>
  <si>
    <t>児文館2012</t>
  </si>
  <si>
    <t>児文館2013</t>
  </si>
  <si>
    <t>読物・低1</t>
  </si>
  <si>
    <t>読物・低2</t>
  </si>
  <si>
    <t>読物・低3</t>
  </si>
  <si>
    <t>読物・低4</t>
  </si>
  <si>
    <t>読物・低5</t>
  </si>
  <si>
    <t>読物・低6</t>
  </si>
  <si>
    <t>読物・低7</t>
  </si>
  <si>
    <t>読物・低8</t>
  </si>
  <si>
    <t>読物・低9</t>
  </si>
  <si>
    <t>読物・低10</t>
  </si>
  <si>
    <t>読物・低11</t>
  </si>
  <si>
    <t>読物・低12</t>
  </si>
  <si>
    <t>読物・低13</t>
  </si>
  <si>
    <t>読物・低14</t>
  </si>
  <si>
    <t>読物・低15</t>
  </si>
  <si>
    <t>読物・低16</t>
  </si>
  <si>
    <t>読物・低17</t>
  </si>
  <si>
    <t>読物・低18</t>
  </si>
  <si>
    <t>読物・低19</t>
  </si>
  <si>
    <t>読物・低20</t>
  </si>
  <si>
    <t>読物・低21</t>
  </si>
  <si>
    <t>読物・低22</t>
  </si>
  <si>
    <t>読物・低23</t>
  </si>
  <si>
    <t>読物・低24</t>
  </si>
  <si>
    <t>読物・低25</t>
  </si>
  <si>
    <t>読物・低26</t>
  </si>
  <si>
    <t>読物・低27</t>
  </si>
  <si>
    <t>読物・低28</t>
  </si>
  <si>
    <t>読物・低29</t>
  </si>
  <si>
    <t>読物・低30</t>
  </si>
  <si>
    <t>読物・低31</t>
  </si>
  <si>
    <t>読物・低32</t>
  </si>
  <si>
    <t>読物・低33</t>
  </si>
  <si>
    <t>読物・低34</t>
  </si>
  <si>
    <t>読物・低35</t>
  </si>
  <si>
    <t>読物・低36</t>
  </si>
  <si>
    <t>読物・低37</t>
  </si>
  <si>
    <t>読物・低38</t>
  </si>
  <si>
    <t>読物・低39</t>
  </si>
  <si>
    <t>読物・低40</t>
  </si>
  <si>
    <t>読物・低41</t>
  </si>
  <si>
    <t>読物・低42</t>
  </si>
  <si>
    <t>読物・低43</t>
  </si>
  <si>
    <t>読物・低44</t>
  </si>
  <si>
    <t>読物・低45</t>
  </si>
  <si>
    <t>読物・低46</t>
  </si>
  <si>
    <t>読物・低47</t>
  </si>
  <si>
    <t>読物・低48</t>
  </si>
  <si>
    <t>ぶす</t>
  </si>
  <si>
    <t>もとした いづみ／文</t>
  </si>
  <si>
    <t>見えなくてもだいじょうぶ？</t>
  </si>
  <si>
    <t>フランツ＝ヨーゼフ・ファイニク／作</t>
  </si>
  <si>
    <t>オバケだって、カゼをひく！</t>
  </si>
  <si>
    <t>富安 陽子／作</t>
  </si>
  <si>
    <t>ぼくのヘラオ変身日記</t>
  </si>
  <si>
    <t>緒島 英二／作</t>
  </si>
  <si>
    <t>ジュディ・モードはごきげんななめ</t>
  </si>
  <si>
    <t>メーガン・マクドナルド／作</t>
  </si>
  <si>
    <t>もしもねこがしゃべったら…？</t>
  </si>
  <si>
    <t>クロード ロワ／さく</t>
  </si>
  <si>
    <t>長崎出版</t>
  </si>
  <si>
    <t>またたびトラベル</t>
  </si>
  <si>
    <t>茂市 久美子／作</t>
  </si>
  <si>
    <t>ネズミ父さん大ピンチ！</t>
  </si>
  <si>
    <t>ジェフリー・ガイ／作</t>
  </si>
  <si>
    <t>ウマの絵本</t>
  </si>
  <si>
    <t>こんどう せいじ／へん</t>
  </si>
  <si>
    <t>農山漁村文化協会</t>
  </si>
  <si>
    <t>エンザロ村のかまど</t>
  </si>
  <si>
    <t>さくま ゆみこ／文</t>
  </si>
  <si>
    <t>たいせつな友だち</t>
  </si>
  <si>
    <t>モイヤ・シモンズ／作</t>
  </si>
  <si>
    <t>ダイヤモンドのなぞ</t>
  </si>
  <si>
    <t>マッティン・ビードマルク／作</t>
  </si>
  <si>
    <t>主婦の友社</t>
  </si>
  <si>
    <t>たべることはつながること</t>
  </si>
  <si>
    <t>パトリシア ローバー／さく</t>
  </si>
  <si>
    <t>どうなっちゃってるの！？クレメンタイン</t>
  </si>
  <si>
    <t>サラ・ペニーパッカー／作</t>
  </si>
  <si>
    <t>なるほど忍者大図鑑</t>
  </si>
  <si>
    <t>ヒサ クニヒコ／絵・文</t>
  </si>
  <si>
    <t>国土社</t>
  </si>
  <si>
    <t>ノエル先生としあわせのクーポン</t>
  </si>
  <si>
    <t>シュジー ・モルゲンステルン／作</t>
  </si>
  <si>
    <t>のろのろひつじとせかせかひつじ</t>
  </si>
  <si>
    <t>蜂飼 耳／作</t>
  </si>
  <si>
    <t>ひかる！ １</t>
  </si>
  <si>
    <t>後藤 竜二／作</t>
  </si>
  <si>
    <t>ヘンリー・ブラウンの誕生日</t>
  </si>
  <si>
    <t>エレン・レヴァイン／作</t>
  </si>
  <si>
    <t>ぼくとあいつのラストラン</t>
  </si>
  <si>
    <t>佐々木 ひとみ／作</t>
  </si>
  <si>
    <t>ぼくのものがたりあなたのものがたり</t>
  </si>
  <si>
    <t>ジュリアス・レスター／文</t>
  </si>
  <si>
    <t>マグロをそだてる</t>
  </si>
  <si>
    <t>江川 多喜雄／文</t>
  </si>
  <si>
    <t>ルルと魔法のぼうし</t>
  </si>
  <si>
    <t>スーザン・メドー／作</t>
  </si>
  <si>
    <t>わたしはなんでも知っている</t>
  </si>
  <si>
    <t>令丈 ヒロ子／作</t>
  </si>
  <si>
    <t>火曜日のごちそうはヒキガエル</t>
  </si>
  <si>
    <t>ラッセル・Ｅ・エリクソン／作</t>
  </si>
  <si>
    <t>花守の話</t>
  </si>
  <si>
    <t>柏葉 幸子／作</t>
  </si>
  <si>
    <t>犬ロボ、売ります</t>
  </si>
  <si>
    <t>レベッカ・ライル／作</t>
  </si>
  <si>
    <t>森の写真動物記 ６</t>
  </si>
  <si>
    <t>宮崎 学／著</t>
  </si>
  <si>
    <t>新幹線と車両基地</t>
  </si>
  <si>
    <t>モリナガ ・ヨウ／作</t>
  </si>
  <si>
    <t>人形劇場へごしょうたい</t>
  </si>
  <si>
    <t>サリー・ガードナー／作絵</t>
  </si>
  <si>
    <t>雪の結晶ノート</t>
  </si>
  <si>
    <t>マーク・カッシーノ／作</t>
  </si>
  <si>
    <t>地球と宇宙のおはなし</t>
  </si>
  <si>
    <t>チョン・チャンフン／文</t>
  </si>
  <si>
    <t>天才少年ダンボール博士の日記</t>
  </si>
  <si>
    <t>フランク・アッシュ／作</t>
  </si>
  <si>
    <t>里山百年図鑑</t>
  </si>
  <si>
    <t>松岡 達英／作</t>
  </si>
  <si>
    <t>ピピンとトムトム</t>
  </si>
  <si>
    <t>かわいいサルマ</t>
  </si>
  <si>
    <t>ニキ・ダリー／作</t>
  </si>
  <si>
    <t>ミスター・ベンとおおきなえもの</t>
  </si>
  <si>
    <t>デビッド・マッキー／作</t>
  </si>
  <si>
    <t>ひみつのカレーライス</t>
  </si>
  <si>
    <t>井上 荒野／作</t>
  </si>
  <si>
    <t>ときそば</t>
  </si>
  <si>
    <t>川端 誠／〔作〕</t>
  </si>
  <si>
    <t>ゆっくり大きくなればいい</t>
  </si>
  <si>
    <t>最上 一平／作</t>
  </si>
  <si>
    <t>いっぱい泣くとのどがかわくよ</t>
  </si>
  <si>
    <t>アンケ・クラーネンドンク／著</t>
  </si>
  <si>
    <t>パロル舎</t>
  </si>
  <si>
    <t>おとなりさんは魔女</t>
  </si>
  <si>
    <t>ジョーン・エイキン／作</t>
  </si>
  <si>
    <t>ジュディ・モード、有名になる！</t>
  </si>
  <si>
    <t>ナディアおばさんの予言</t>
  </si>
  <si>
    <t>マリー デプルシャン／作</t>
  </si>
  <si>
    <t>花火師リーラと火の魔王</t>
  </si>
  <si>
    <t>フィリップ・プルマン／作</t>
  </si>
  <si>
    <t>ピトゥスの動物園</t>
  </si>
  <si>
    <t>サバスティア スリバス／著</t>
  </si>
  <si>
    <t>マルコとミルコの悪魔なんかこわくない！</t>
  </si>
  <si>
    <t>ジャンニ・ロダーリ／作</t>
  </si>
  <si>
    <t>めがねっこマノリート</t>
  </si>
  <si>
    <t>エルビラ・リンド／作</t>
  </si>
  <si>
    <t>ゆかいな農場</t>
  </si>
  <si>
    <t>マルセル エーメ／作</t>
  </si>
  <si>
    <t>ラモーナ、明日へ</t>
  </si>
  <si>
    <t>ベバリイ・クリアリー／作</t>
  </si>
  <si>
    <t>ワンホットペンギン</t>
  </si>
  <si>
    <t>Ｊ．リックス／作</t>
  </si>
  <si>
    <t>アビーとテスのペットはおまかせ！ １</t>
  </si>
  <si>
    <t>トリーナ・ウィーブ／作</t>
  </si>
  <si>
    <t>見習い職人フラピッチの旅</t>
  </si>
  <si>
    <t>イワナ・ブルリッチ＝マジュラニッチ／作</t>
  </si>
  <si>
    <t>麦わら帽子のヘイナとフェルト靴のトッス</t>
  </si>
  <si>
    <t>シニッカ・ノポラ／作</t>
  </si>
  <si>
    <t>ぱぴぷぺぽっつん</t>
  </si>
  <si>
    <t>神沢 利子／〔ほか〕著</t>
  </si>
  <si>
    <t>のら書店</t>
  </si>
  <si>
    <t>生命の樹</t>
  </si>
  <si>
    <t>ピーター シス／文・絵</t>
  </si>
  <si>
    <t>村上 しいこ／作</t>
  </si>
  <si>
    <t>招福堂のまねきねこ</t>
  </si>
  <si>
    <t>あ・い・つ</t>
  </si>
  <si>
    <t>中川 なをみ／作</t>
  </si>
  <si>
    <t>お皿のボタン</t>
  </si>
  <si>
    <t>たかどの ほうこ／作・絵</t>
  </si>
  <si>
    <t>たんぽぽ</t>
  </si>
  <si>
    <t>丘 修三／作</t>
  </si>
  <si>
    <t>冥界伝説・たかむらの井戸</t>
  </si>
  <si>
    <t>たつみや 章／作</t>
  </si>
  <si>
    <t>根津あかね</t>
  </si>
  <si>
    <t>いわむら かずお／文・絵</t>
  </si>
  <si>
    <t>やまんばあさんの大運動会</t>
  </si>
  <si>
    <t>菜緒のふしぎ物語</t>
  </si>
  <si>
    <t>竹内 もと代／文</t>
  </si>
  <si>
    <t>小さな小さな海</t>
  </si>
  <si>
    <t>岩瀬 成子／作</t>
  </si>
  <si>
    <t>おすのつぼにすんでいたおばあさん</t>
  </si>
  <si>
    <t>ルーマー・ゴッデン／文</t>
  </si>
  <si>
    <t>ゴハおじさんのゆかいなお話</t>
  </si>
  <si>
    <t>デニス・ジョンソン‐デイヴィーズ／再話</t>
  </si>
  <si>
    <t>チムとゆうかんなせんちょうさん</t>
  </si>
  <si>
    <t>エドワード・アーディゾーニ／さく</t>
  </si>
  <si>
    <t>トマトさん</t>
  </si>
  <si>
    <t>田中 清代／さく</t>
  </si>
  <si>
    <t>ふゆめがっしょうだん</t>
  </si>
  <si>
    <t>冨成 忠夫／写真</t>
  </si>
  <si>
    <t>ぼくのだいすきなケニアの村</t>
  </si>
  <si>
    <t>ケリー クネイン／文</t>
  </si>
  <si>
    <t>めんどりがやいたパン</t>
  </si>
  <si>
    <t>小桧山 奮男／訳</t>
  </si>
  <si>
    <t>新読書社</t>
  </si>
  <si>
    <t>楽器の絵本ギター</t>
  </si>
  <si>
    <t>ベルトルト・クロス／文</t>
  </si>
  <si>
    <t>河合楽器製作所・出版部</t>
  </si>
  <si>
    <t>肉牛の絵本</t>
  </si>
  <si>
    <t>うえだ たかみち／へん</t>
  </si>
  <si>
    <t>おじいちゃんは水のにおいがした</t>
  </si>
  <si>
    <t>今森 光彦／著</t>
  </si>
  <si>
    <t>トイレのおかげ</t>
  </si>
  <si>
    <t>森枝 雄司／写真 文</t>
  </si>
  <si>
    <t>国旗と地図</t>
  </si>
  <si>
    <t>今泉 真理子／編集</t>
  </si>
  <si>
    <t>オーロラの向こうに</t>
  </si>
  <si>
    <t>松本 紀生／著</t>
  </si>
  <si>
    <t>教育出版</t>
  </si>
  <si>
    <t>クモのいと</t>
  </si>
  <si>
    <t>新開 孝／写真 ・文</t>
  </si>
  <si>
    <t>ザリガニがきえる！？</t>
  </si>
  <si>
    <t>谷本 雄治／著</t>
  </si>
  <si>
    <t>のんびりオウムガイとせっかちアンモナイト</t>
  </si>
  <si>
    <t>三輪 一雄／作絵</t>
  </si>
  <si>
    <t>鳥のくちばし図鑑</t>
  </si>
  <si>
    <t>国松 俊英／文</t>
  </si>
  <si>
    <t>じろじろぞろぞろ</t>
  </si>
  <si>
    <t>九州国立博物館／企画 ・ 編集</t>
  </si>
  <si>
    <t>カエデ騎士団と月の精</t>
  </si>
  <si>
    <t>なんでももってる〈?〉男の子</t>
  </si>
  <si>
    <t>小さなバイキングビッケ</t>
  </si>
  <si>
    <t>ケルップの友だち</t>
  </si>
  <si>
    <t>赤ちゃんは魔女</t>
  </si>
  <si>
    <t>赤ちゃんおばけベロンカ</t>
  </si>
  <si>
    <t>ドラゴンが教室にやってきた!</t>
  </si>
  <si>
    <t>ジジのエジプト旅行</t>
  </si>
  <si>
    <t>青矢号 : おもちゃの夜行列車</t>
  </si>
  <si>
    <t>ひみつたんていダイアリー 1 :オイボレ発明家をすくえ!</t>
  </si>
  <si>
    <t>なかないで、毒きのこちゃん : 森のむすめカテジナのはなし</t>
  </si>
  <si>
    <t>デイジーのびっくり!クリスマス</t>
  </si>
  <si>
    <t>ここがわたしのおうちです</t>
  </si>
  <si>
    <t>ガラガラヘビの味 : アメリカ子ども詩集</t>
  </si>
  <si>
    <t>おじいちゃんの手</t>
  </si>
  <si>
    <t>ひみつの足あと</t>
  </si>
  <si>
    <t>のら犬ホットドッグ大かつやく</t>
  </si>
  <si>
    <t>黒ネコジェニーのおはなし 1 :ジェニーとキャットクラブ</t>
  </si>
  <si>
    <t>シンドバッドの冒険</t>
  </si>
  <si>
    <t>くらくてあかるいよる</t>
  </si>
  <si>
    <t>ぺろぺろキャンディー</t>
  </si>
  <si>
    <t>十長生をたずねて</t>
  </si>
  <si>
    <t>子どもに語るイギリスの昔話</t>
  </si>
  <si>
    <t>カメレオンのレオン : つぎつぎとへんなこと</t>
  </si>
  <si>
    <t>アヤカシ薬局閉店セ～ル</t>
  </si>
  <si>
    <t>たれ耳おおかみのジョン</t>
  </si>
  <si>
    <t>天の鹿</t>
  </si>
  <si>
    <t>旅のはじまりはタイムスリップ</t>
  </si>
  <si>
    <t>小道の神さま</t>
  </si>
  <si>
    <t>だれにもいえない</t>
  </si>
  <si>
    <t>カモのきょうだいクリとゴマ</t>
  </si>
  <si>
    <t>ゆらゆら橋からおんみょうじ</t>
  </si>
  <si>
    <t>すてきなルーちゃん</t>
  </si>
  <si>
    <t>つるばら村のレストラン</t>
  </si>
  <si>
    <t>くうき</t>
  </si>
  <si>
    <t>盆まねき</t>
  </si>
  <si>
    <t>ドレミファ荘のジジルさん</t>
  </si>
  <si>
    <t>秘密のゴンズイクラブ</t>
  </si>
  <si>
    <t>きのこの絵本</t>
  </si>
  <si>
    <t>「はやぶさ」がとどけたタイムカプセル : 7年、60億キロの旅</t>
  </si>
  <si>
    <t>描かれた食べもの</t>
  </si>
  <si>
    <t>自然のかくし絵 : 昆虫の保護色と擬態</t>
  </si>
  <si>
    <t>サーカスの学校</t>
  </si>
  <si>
    <t>黒い太陽のおはなし : 日食の科学と神話</t>
  </si>
  <si>
    <t>森の写真動物記 1 :けもの道</t>
  </si>
  <si>
    <t>消防車とハイパーレスキュー</t>
  </si>
  <si>
    <t>ぼくは恐竜造形家 : 夢を仕事に</t>
  </si>
  <si>
    <t>世界のことばあそび 1 :世界のなぞなぞ</t>
  </si>
  <si>
    <t>こどもくらぶ∥編</t>
  </si>
  <si>
    <t>東京 : 旺文社</t>
  </si>
  <si>
    <t>ちくごがわ</t>
  </si>
  <si>
    <t>おかえりなさいはやぶさ : 2592日の宇宙航海記</t>
  </si>
  <si>
    <t>いきているひかり</t>
  </si>
  <si>
    <t>オガサワラオオコウモリ森をつくる</t>
  </si>
  <si>
    <t>新幹線のたび : はやぶさ・のぞみ・さくらで日本縦断</t>
  </si>
  <si>
    <t>うらしまたろう</t>
  </si>
  <si>
    <t>カムイチカプ : 神々の物語</t>
  </si>
  <si>
    <t>たかこ</t>
  </si>
  <si>
    <t>パオアルのキツネたいじ</t>
  </si>
  <si>
    <t>ひめねずみとガラスのストーブ</t>
  </si>
  <si>
    <t>れおくんのへんなかお</t>
  </si>
  <si>
    <t>空のおくりもの : 雲をつむぐ少年のお話</t>
  </si>
  <si>
    <t>中をそうぞうしてみよ</t>
  </si>
  <si>
    <t>ABCの本 : あなたがつくるABCのおはなし</t>
  </si>
  <si>
    <t>グランパ・グリーンの庭</t>
  </si>
  <si>
    <t>タマゴイスにのり</t>
  </si>
  <si>
    <t>れいぞうこにマンモス!?</t>
  </si>
  <si>
    <t>なにがみえる?</t>
  </si>
  <si>
    <t>親子のための地震イツモノート : キモチの防災マニュアル</t>
  </si>
  <si>
    <t>ことばあそびうた</t>
  </si>
  <si>
    <t>105にんのすてきなしごと</t>
  </si>
  <si>
    <t>ニルスが出会った物語 1 :まぼろしの町</t>
  </si>
  <si>
    <t>ピーターサンドさんのねこ</t>
  </si>
  <si>
    <t>アーヤと魔女</t>
  </si>
  <si>
    <t>アンナのうちはいつもにぎやか : アンナ・ハイビスカスのお話</t>
  </si>
  <si>
    <t>ヴィンニとひみつの友だち</t>
  </si>
  <si>
    <t>11号室のひみつ</t>
  </si>
  <si>
    <t>すすめ!ドクきのこ団</t>
  </si>
  <si>
    <t>ともだちまねきねこ</t>
  </si>
  <si>
    <t>願いのかなうまがり角</t>
  </si>
  <si>
    <t>パジャマくん</t>
  </si>
  <si>
    <t>ロージーとムサ</t>
  </si>
  <si>
    <t>ゆかいな10分落語 : お江戸がわかる豆知識付き 3 :おっちょこちょいのはなしベスト5</t>
  </si>
  <si>
    <t>お笑い一番星</t>
  </si>
  <si>
    <t>怪盗ブラックの宝物</t>
  </si>
  <si>
    <t>つくろいものやはじめます : お江戸あやかし物語</t>
  </si>
  <si>
    <t>パパはバードマン</t>
  </si>
  <si>
    <t>わたしはみんなに好かれてる</t>
  </si>
  <si>
    <t>じったんのオムライス</t>
  </si>
  <si>
    <t>世界一力もちの女の子のはなし</t>
  </si>
  <si>
    <t>ビッケのとっておき大作戦</t>
  </si>
  <si>
    <t>いのち運んだナゾの地下鉄</t>
  </si>
  <si>
    <t>うちはお人形の修理屋さん</t>
  </si>
  <si>
    <t>どこに行ったの?子ネコのミニ</t>
  </si>
  <si>
    <t>子どもに語るアラビアンナイト</t>
  </si>
  <si>
    <t>子どもに語る日本の昔話 1</t>
  </si>
  <si>
    <t>新装版 注文の多い料理店</t>
  </si>
  <si>
    <t>ピッグル・ウィッグルおばさんの農場</t>
  </si>
  <si>
    <t>ポプラポケット文庫 091-1:アラビアンナイト</t>
  </si>
  <si>
    <t>濱野京子∥文</t>
  </si>
  <si>
    <t>怪談オウマガドキ学園 1 真夜中の入学式</t>
  </si>
  <si>
    <t>常光徹∥責任編集</t>
  </si>
  <si>
    <t>ぼくらのミステリータウン 2:お城の地下のゆうれい</t>
  </si>
  <si>
    <t>ロン・ロイ∥作</t>
  </si>
  <si>
    <t>岩波少年文庫 198:くろて団は名探偵</t>
  </si>
  <si>
    <t>ハンス・ユルゲン・プレス∥作</t>
  </si>
  <si>
    <t>岩波少年文庫 217:リンゴの木の上のおばあさん</t>
  </si>
  <si>
    <t>ミラ・ローベ∥作</t>
  </si>
  <si>
    <t>愛蔵版・小峰名作文庫 :赤いヤッケの駅長さん</t>
  </si>
  <si>
    <t>はまみつを∥作</t>
  </si>
  <si>
    <t>お江戸あやかし物語 :あやかしの店のお客さま</t>
  </si>
  <si>
    <t>水沢いおり∥作</t>
  </si>
  <si>
    <t>お人形屋さんに来たネコ</t>
  </si>
  <si>
    <t>ヨナ・ゼルディス・マクドノー∥作</t>
  </si>
  <si>
    <t>オリバー、世界を変える!</t>
  </si>
  <si>
    <t>クラウディア・ミルズ∥作</t>
  </si>
  <si>
    <t>世界傑作童話シリーズ :ニルスが出会った物語 2 風の魔女カイサ</t>
  </si>
  <si>
    <t>セルマ・ラーゲルレーヴ∥原作</t>
  </si>
  <si>
    <t>きっとオオカミ、ぜったいオオカミ</t>
  </si>
  <si>
    <t>山崎玲子∥作</t>
  </si>
  <si>
    <t>ノベルズ・エクスプレス 19:狛犬の佐助 [1] 迷子の巻</t>
  </si>
  <si>
    <t>伊藤遊∥作</t>
  </si>
  <si>
    <t>サッカー少女サミー 1 魔法のシューズでキックオフ!</t>
  </si>
  <si>
    <t>ミッシェル・コックス∥著</t>
  </si>
  <si>
    <t>学研教育出版</t>
  </si>
  <si>
    <t>マジカル・チャイルド 3:空を飛んだ男の子のはなし</t>
  </si>
  <si>
    <t>サリー・ガードナー∥作</t>
  </si>
  <si>
    <t>ドキドキッズ小学校 1時間目 トキメキの予感</t>
  </si>
  <si>
    <t>川北亮司∥編</t>
  </si>
  <si>
    <t>トランプおじさんと家出してきたコブタ</t>
  </si>
  <si>
    <t>たかどのほうこ∥作</t>
  </si>
  <si>
    <t>トレイシー・ビーカー物語 1 おとぎ話はだいきらい</t>
  </si>
  <si>
    <t>ジャクリーン・ウィルソン∥作</t>
  </si>
  <si>
    <t>ポプラ物語館 49:ねこじゃら商店世界一のプレゼント</t>
  </si>
  <si>
    <t>富安陽子∥作</t>
  </si>
  <si>
    <t>ねことテルと王女さま</t>
  </si>
  <si>
    <t>クライド・ロバート・ブラ∥さく</t>
  </si>
  <si>
    <t>おはなしメリーゴーラウンド :ねむの花がさいたよ</t>
  </si>
  <si>
    <t>にしがきようこ∥作</t>
  </si>
  <si>
    <t>はじめての古事記 日本の神話</t>
  </si>
  <si>
    <t>竹中淑子∥文</t>
  </si>
  <si>
    <t>わくわくライブラリー :ハッピー・バースデー・ババ すずちゃんと魔女のババ</t>
  </si>
  <si>
    <t>柏葉幸子∥作</t>
  </si>
  <si>
    <t>いのちいきいきシリーズ :春の海、スナメリの浜</t>
  </si>
  <si>
    <t>中山聖子∥作</t>
  </si>
  <si>
    <t>文研ブックランド :ハンナの学校</t>
  </si>
  <si>
    <t>グロリア・ウィーラン∥作</t>
  </si>
  <si>
    <t>文研ブックランド :プケコの日記</t>
  </si>
  <si>
    <t>サリー・サットン∥作</t>
  </si>
  <si>
    <t>ぼくのかわいいおさるちゃん</t>
  </si>
  <si>
    <t>ウルフ・ニルソン∥作</t>
  </si>
  <si>
    <t>おはなしいちばん星 :魔女のシュークリーム</t>
  </si>
  <si>
    <t>岡田淳∥作・絵</t>
  </si>
  <si>
    <t>子どもの文学・青い海シリーズ 18:身がわり王子と大どろぼう</t>
  </si>
  <si>
    <t>シド=フライシュマン∥作</t>
  </si>
  <si>
    <t>童話館出版</t>
  </si>
  <si>
    <t>安房直子名作絵童話 :みどりのスキップ</t>
  </si>
  <si>
    <t>安房直子∥作</t>
  </si>
  <si>
    <t>福音館創作童話シリーズ :みんなの家出</t>
  </si>
  <si>
    <t>藤田のぼる∥作</t>
  </si>
  <si>
    <t>講談社文学の扉 :夜明けの落語</t>
  </si>
  <si>
    <t>みうらかれん∥作</t>
  </si>
  <si>
    <t>[妖怪一家九十九さん] [1]:妖怪一家九十九さん</t>
  </si>
  <si>
    <t>らくごで笑学校</t>
  </si>
  <si>
    <t>斉藤洋∥作</t>
  </si>
  <si>
    <t>文研じゅべにーる :忘れないよリトル・ジョッシュ</t>
  </si>
  <si>
    <t>マイケル・モーパーゴ∥作</t>
  </si>
  <si>
    <t>ポプラ物語館 48:わたしのひよこ</t>
  </si>
  <si>
    <t>礒みゆき∥文</t>
  </si>
  <si>
    <t>岩をたたくウサギ サバンナのむかしがたり</t>
  </si>
  <si>
    <t>よねやまひろこ∥再話</t>
  </si>
  <si>
    <t>おちゃのじかん</t>
  </si>
  <si>
    <t>土橋とし子∥著</t>
  </si>
  <si>
    <t>この羽だれの羽?</t>
  </si>
  <si>
    <t>おおたぐろまり∥作・絵</t>
  </si>
  <si>
    <t>ネコがすきな船長のおはなし</t>
  </si>
  <si>
    <t>インガ・ムーア∥作・絵</t>
  </si>
  <si>
    <t>ふたりだけのとっておきのいちにち</t>
  </si>
  <si>
    <t>ヘレン・ダンモア∥作</t>
  </si>
  <si>
    <t>みならい騎士とブーツどろぼう</t>
  </si>
  <si>
    <t>クエンティン・ブレイク∥作・絵</t>
  </si>
  <si>
    <t>やじるし</t>
  </si>
  <si>
    <t>平田利之∥作</t>
  </si>
  <si>
    <t>りんごかもしれない</t>
  </si>
  <si>
    <t>ヨシタケシンスケ∥作</t>
  </si>
  <si>
    <t>すいぞくかんのみんなの1日</t>
  </si>
  <si>
    <t>松橋利光∥写真</t>
  </si>
  <si>
    <t>絵本地球ライブラリー :ソフィー・スコットの南極日記</t>
  </si>
  <si>
    <t>アリソン・レスター∥作</t>
  </si>
  <si>
    <t>ふしぎいっぱい写真絵本 22:タガメのいるたんぼ</t>
  </si>
  <si>
    <t>内山りゅう∥写真・文</t>
  </si>
  <si>
    <t>もしも、ぼくがトラになったら</t>
  </si>
  <si>
    <t>ディーター・マイヤー∥文</t>
  </si>
  <si>
    <t>たくさんのふしぎ傑作集 :トイレのおかげ</t>
  </si>
  <si>
    <t>森枝雄司∥写真文</t>
  </si>
  <si>
    <t>アンケ・クラーネンドンク∥著</t>
  </si>
  <si>
    <t>リーッカ・ヤンッティ∥作 ; 末延/弘子∥訳</t>
  </si>
  <si>
    <t>イアン・ホワイブラウ∥作 ; 石垣/賀子∥訳 ; すぎはら/ともこ∥画</t>
  </si>
  <si>
    <t>ルーネル・ヨンソン∥作 ; エーヴェット・カールソン∥絵 ; 石渡/利康∥訳</t>
  </si>
  <si>
    <t>サリ・ペルトニエミ∥作 ; 末延/弘子∥訳 ; 小栗/麗加∥絵</t>
  </si>
  <si>
    <t>ビアンカ・ピッツォルノ∥作 ; 杉本/あり∥訳 ; 高橋/由為子∥絵</t>
  </si>
  <si>
    <t>クリスティーネ・ネストリンガー∥作 ; フランツィスカ・ビアマン∥絵 ; 若松/宣子∥訳</t>
  </si>
  <si>
    <t>ジューン・カウンスル∥作 ; こだま/ともこ∥訳 ; いたや/さとし∥絵</t>
  </si>
  <si>
    <t>ラッシェル・オスファテール∥作 ; ダニエル遠藤みのり∥訳 ; 風川/恭子∥絵</t>
  </si>
  <si>
    <t>ジャンニ・ロダーリ∥作 ; 関口/英子∥訳 ; 平沢/朋子∥さし絵</t>
  </si>
  <si>
    <t>ヨアヒム・フリードリヒ∥作 ; はたさわ/ゆうこ∥訳 ; はた/こうしろう∥絵</t>
  </si>
  <si>
    <t>デイジー・ムラースコヴァー∥作 ; 関沢/明子∥訳 ; 丸尾/靖子∥装幀</t>
  </si>
  <si>
    <t>東京 : 理論社</t>
  </si>
  <si>
    <t>ケス・グレイ∥作 ; 吉上/恭太∥訳 ; ニック・シャラット∥絵</t>
  </si>
  <si>
    <t>アイリーン・スピネリ∥文 ; マット・フェラン∥絵 ; 渋谷/弘子∥訳</t>
  </si>
  <si>
    <t>東京 : さ・え・ら書房</t>
  </si>
  <si>
    <t>アーサー・ビナード∥編訳 ; 木坂/涼∥編訳 ; しりあがり寿∥カバー・本文イラスト</t>
  </si>
  <si>
    <t>マーガレット・H.メイソン∥文 ; フロイド・クーパー∥絵 ; もりうち/すみこ∥訳</t>
  </si>
  <si>
    <t>フーリア・アルバレス∥文 ; ファビアン・ネグリン∥絵 ; 神戸/万知∥訳</t>
  </si>
  <si>
    <t>シャーロッテ・ブレイ∥作 ; オスターグレン晴子∥訳 ; むかい/ながまさ∥絵</t>
  </si>
  <si>
    <t>エスター・アベリル∥作・絵 ; 松岡/享子∥共訳 ; 張替/惠子∥共訳</t>
  </si>
  <si>
    <t>斉藤/洋∥[訳]著 ; 一徳∥画</t>
  </si>
  <si>
    <t>ジョン・ロッコ∥作 ; 千葉/茂樹∥訳</t>
  </si>
  <si>
    <t>ルクサナ・カーン∥文 ; ソフィー・ブラッコール∥絵 ; もりうち/すみこ∥訳</t>
  </si>
  <si>
    <t>チェ・ヒャンラン∥作・絵 ; おおたけ/きよみ∥訳 ; 塚原/麻衣子∥日本語版デザイン</t>
  </si>
  <si>
    <t>[ジョセフ・ジェイコブズ∥再話] ; 松岡/享子∥編・訳</t>
  </si>
  <si>
    <t>東京 : こぐま社</t>
  </si>
  <si>
    <t>岡田/淳∥作 ; 渋川/育由∥装幀 ; 田中/明美∥本文デザイン</t>
  </si>
  <si>
    <t>伊藤/充子∥作 ; いづの/かじ∥絵</t>
  </si>
  <si>
    <t>きむら/ゆういち∥作 ; 高畠/那生∥絵 ; 阪戸/美穂∥装丁・本文デザイン</t>
  </si>
  <si>
    <t>安房/直子∥作 ; スズキ/コージ∥画 ; 辻村/益朗∥装丁</t>
  </si>
  <si>
    <t>三田村/信行∥作 ; 十々夜∥絵</t>
  </si>
  <si>
    <t>東京 : あかね書房</t>
  </si>
  <si>
    <t>竹内/もと代∥作 ; 広野/多珂子∥絵 ; 細川/佳∥デザイン</t>
  </si>
  <si>
    <t>岩瀬/成子∥作 ; 網中/いづる∥絵 ; 網中/聖二∥装丁</t>
  </si>
  <si>
    <t>東京 : 毎日新聞社</t>
  </si>
  <si>
    <t>なかがわ/ちひろ∥作・絵 ; 中村/玄∥写真 ; 中嶋/香織∥デザイン</t>
  </si>
  <si>
    <t>広瀬/寿子∥作 ; 村上/豊∥絵 ; 坂内/君枝∥デザイン</t>
  </si>
  <si>
    <t>たかどの/ほうこ∥作・絵 ; たけだ/みほ∥画/</t>
  </si>
  <si>
    <t>茂市/久美子∥作 ; 柿田/ゆかり∥絵</t>
  </si>
  <si>
    <t>まど/みちお∥詩 ; ささめや/ゆき∥え</t>
  </si>
  <si>
    <t>富安/陽子∥作 ; 高橋/和枝∥絵</t>
  </si>
  <si>
    <t>たかどの/ほうこ∥作 ; さとう/あや∥絵</t>
  </si>
  <si>
    <t>広瀬/寿子∥作 ; 服部/華奈子∥絵 ; 木村/凛∥装幀</t>
  </si>
  <si>
    <t>東京 : 国土社</t>
  </si>
  <si>
    <t>こいで/ひろし∥へん ; たかおか/ようすけ∥え</t>
  </si>
  <si>
    <t>東京 : 農山漁村文化協会</t>
  </si>
  <si>
    <t>山下/美樹∥文 ; 的川/泰宣∥監修</t>
  </si>
  <si>
    <t>ウエンディ・リチャードソン∥編 ; ジャック・リチャードソン∥編 ; 若桑/みどり∥日本語版監修</t>
  </si>
  <si>
    <t>矢島/稔∥作</t>
  </si>
  <si>
    <t>西元/まり∥文 ; 佐竹/美保∥絵</t>
  </si>
  <si>
    <t>寮/美千子∥文 ; 佐竹/美保∥絵 ; 黒田/武彦∥天文監修</t>
  </si>
  <si>
    <t>宮崎/学∥著</t>
  </si>
  <si>
    <t>モリナガ・ヨウ∥作 ; 郷坪/浩子∥装丁・デザイン</t>
  </si>
  <si>
    <t>荒木/一成∥著 ; 矢野/瑛子∥装丁</t>
  </si>
  <si>
    <t>村松/昭∥さく</t>
  </si>
  <si>
    <t>吉川/真∥監修 ; 淺田/有季∥装丁 ; 小池/菜々恵∥図版</t>
  </si>
  <si>
    <t>モリー・バング∥作 ; ペニー・チザム∥作 ; さくま/ゆみこ∥訳</t>
  </si>
  <si>
    <t>有川/美紀子∥文と写真 ; 鈴木/創∥文と写真 ; 池田/泰子∥イラスト</t>
  </si>
  <si>
    <t>コマヤスカン∥作 ; 坂/正博∥監修 ; 浅田/有季∥装丁</t>
  </si>
  <si>
    <t>広松/由希子∥ぶん ; 飯野/和好∥え ; 桂川/潤∥ブックデザイン</t>
  </si>
  <si>
    <t>藤村/久和∥文 ; 手島/圭三郎∥絵</t>
  </si>
  <si>
    <t>東京 : 絵本塾出版</t>
  </si>
  <si>
    <t>清水/真裕∥文 ; 青山/友美∥絵</t>
  </si>
  <si>
    <t>蒲/松齢∥原作 ; 心怡∥再話 ; 蔡/皋∥絵</t>
  </si>
  <si>
    <t>安房/直子∥作 ; 降矢/なな∥絵 ; 岡本/明∥デザイン</t>
  </si>
  <si>
    <t>長谷川/集平∥作 ; 高橋/菜穂子∥アートディレクション</t>
  </si>
  <si>
    <t>マイケル・キャッチプール∥文 ; アリソン・ジェイ∥絵 ; 亀井/よし子∥訳</t>
  </si>
  <si>
    <t>佐藤/雅彦∥作 ; ユーフラテス∥作</t>
  </si>
  <si>
    <t>杉田/豊∥作</t>
  </si>
  <si>
    <t>レイン・スミス∥作 ; 青山/南∥訳</t>
  </si>
  <si>
    <t>井上/洋介∥作・絵</t>
  </si>
  <si>
    <t>東京 : 鈴木出版</t>
  </si>
  <si>
    <t>ミカエル・エスコフィエ∥文 ; マチュー・モデ∥絵 ; ふしみ/みさを∥訳</t>
  </si>
  <si>
    <t>中村/牧江∥ぶん ; 林/健造∥え</t>
  </si>
  <si>
    <t>地震イツモプロジェクト∥編 ; 寄藤/文平∥絵 ; 寄藤/文平∥[ほか]ブックデザイン</t>
  </si>
  <si>
    <t>谷川/俊太郎∥詩 ; 瀬川/康男∥絵</t>
  </si>
  <si>
    <t>カーラ・カスキン∥文 ; マーク・シーモント∥絵 ; なかがわ/ちひろ∥訳</t>
  </si>
  <si>
    <t>セルマ・ラーゲルレーヴ∥原作 ; 菱木/晃子∥訳/構成 ; 平澤/朋子∥画</t>
  </si>
  <si>
    <t>ルイス・スロボドキン∥作 ; 清水/眞砂子∥訳 ; 桂川/潤∥装丁</t>
  </si>
  <si>
    <t>ダイアナ・ウィン・ジョーンズ∥作 ; 田中/薫子∥訳 ; 佐竹/美保∥絵</t>
  </si>
  <si>
    <t>アティヌーケ∥作 ; ローレン・トビア∥絵 ; 永瀬/比奈∥訳</t>
  </si>
  <si>
    <t>ペッテル・リードベック∥作 ; 菱木/晃子∥訳 ; 杉田/比呂美∥絵</t>
  </si>
  <si>
    <t>ヘザー・ダイヤー∥作 ; ピーター・ベイリー∥絵 ; 相良/倫子∥訳</t>
  </si>
  <si>
    <t>村上/しいこ∥作 ; 中川/洋典∥絵</t>
  </si>
  <si>
    <t>松本/聰美∥作 ; 白土/あつこ∥絵 ; 山田/武∥装丁</t>
  </si>
  <si>
    <t>岡田/淳∥作 ; 田中/六大∥絵 ; 渋川/育由∥装幀</t>
  </si>
  <si>
    <t>三木/卓∥作 ; 大作/俊子∥絵</t>
  </si>
  <si>
    <t>ミヒャエル・デコック∥作 ; ユーディット・バニステンダール∥絵 ; 久保谷/洋∥訳</t>
  </si>
  <si>
    <t>山口/理∥文 ; たごもり/のりこ∥絵</t>
  </si>
  <si>
    <t>牧野/節子∥作 ; 桜井/砂冬美∥絵 ; 久住/和代∥装丁・本文デザイン</t>
  </si>
  <si>
    <t>那須/正幹∥作 ; 田頭/よしたか∥画 ; 田中/淑恵∥装丁</t>
  </si>
  <si>
    <t>水沢/いおり∥作 ; 石橋/富士子∥絵</t>
  </si>
  <si>
    <t>デイヴィッド・アーモンド∥作 ; ポリー・ダンバー∥絵 ; 金原/瑞人∥訳</t>
  </si>
  <si>
    <t>令丈/ヒロ子∥作 ; カタノ/トモコ∥絵</t>
  </si>
  <si>
    <t>大久保/美行∥作 ; 大野/八生∥画 ; 中島/かほる∥装幀</t>
  </si>
  <si>
    <t>サリー・ガードナー∥作 ; 三辺/律子∥訳 ; 扇谷/正郎∥ブックデザイン</t>
  </si>
  <si>
    <t>野田/道子∥作 ; 藤田/ひおこ∥絵 ; 大野/直彦∥装丁</t>
  </si>
  <si>
    <t>ヨナ・ゼルディス・マクドノー∥作 ; おびか/ゆうこ∥訳 ; 杉浦/さやか∥絵</t>
  </si>
  <si>
    <t>ルザルカ・レー∥作 ; 齋藤/尚子∥訳 ; 杉田/比呂美∥絵</t>
  </si>
  <si>
    <t>西尾/哲夫∥訳・再話 ; 茨木/啓子∥再話 ; 太田/大輔∥扉絵</t>
  </si>
  <si>
    <t>稲田/和子∥共著 ; 筒井/悦子∥共著</t>
  </si>
  <si>
    <t>宮沢/賢治∥作 ; 太田/大八∥絵 ; 久住/和代∥装丁</t>
  </si>
  <si>
    <t>ベティ・マクドナルド∥作 ; 小宮/由∥訳 ; モーリス・センダック∥さし絵</t>
  </si>
  <si>
    <t>ももいろ荘の福子さん おとうさん大キライの巻</t>
    <phoneticPr fontId="5"/>
  </si>
  <si>
    <t>無愛想なアイドル</t>
  </si>
  <si>
    <t>銀太捕物帳お江戸のかぐや姫</t>
  </si>
  <si>
    <t>那須 正幹／作</t>
  </si>
  <si>
    <t>トモ、ぼくは元気です</t>
  </si>
  <si>
    <t>香坂 直／著</t>
  </si>
  <si>
    <t>ローザ</t>
  </si>
  <si>
    <t>ニッキ・ジョヴァンニ／文</t>
  </si>
  <si>
    <t>名探偵アガサ＆オービル ファイル１</t>
  </si>
  <si>
    <t>ローラ・Ｊ・バーンズ／作</t>
  </si>
  <si>
    <t>文渓堂</t>
  </si>
  <si>
    <t>えほん日本国憲法</t>
  </si>
  <si>
    <t>明石書店</t>
  </si>
  <si>
    <t>ガリレオ</t>
  </si>
  <si>
    <t>フィリップ・スティール／著</t>
  </si>
  <si>
    <t>きらめいて！ハッピー・ジャズ</t>
  </si>
  <si>
    <t>竹内 もと代／作</t>
  </si>
  <si>
    <t>コンビニのしかけ</t>
  </si>
  <si>
    <t>坂口 美佳子／著</t>
  </si>
  <si>
    <t>大月書店</t>
  </si>
  <si>
    <t>だまされる目錯視のマジック</t>
  </si>
  <si>
    <t>竹内 龍人／監修・解説</t>
  </si>
  <si>
    <t>誠文堂新光社</t>
  </si>
  <si>
    <t>テレビのむこうの謎の国</t>
  </si>
  <si>
    <t>エミリー・ロッダ／著</t>
  </si>
  <si>
    <t>トレッリおばあちゃんのスペシャル・メニュー</t>
  </si>
  <si>
    <t>シャロン・クリーチ／作</t>
  </si>
  <si>
    <t>ハーブガーデン</t>
  </si>
  <si>
    <t>草野 たき／作</t>
  </si>
  <si>
    <t>ピンポンはねる</t>
  </si>
  <si>
    <t>工藤 純子／作</t>
  </si>
  <si>
    <t>フングリコングリ</t>
  </si>
  <si>
    <t>岡田 淳／作 絵</t>
  </si>
  <si>
    <t>ベラスノアとキックオフ！</t>
  </si>
  <si>
    <t>片平 直樹／作</t>
  </si>
  <si>
    <t>ぼくはおじさん</t>
  </si>
  <si>
    <t>山下 奈美／作</t>
  </si>
  <si>
    <t>ほらふき男爵どこまでも</t>
  </si>
  <si>
    <t>Ｇ．Ａ．ビュルガー／編〔著〕</t>
  </si>
  <si>
    <t>モンゴルのむかし話</t>
  </si>
  <si>
    <t>Ｃｈ．チメグバータル／監修</t>
  </si>
  <si>
    <t>リンゴの丘のベッツィー</t>
  </si>
  <si>
    <t>ドロシー・キャンフィールド・フィッシャー／作</t>
  </si>
  <si>
    <t>永遠に生きるために</t>
  </si>
  <si>
    <t>サリー・ニコルズ／作</t>
  </si>
  <si>
    <t>七頭の盲導犬と歩んできた道</t>
  </si>
  <si>
    <t>沢田 俊子／文</t>
  </si>
  <si>
    <t>切り身の図鑑 ２</t>
  </si>
  <si>
    <t>こどもくらぶ／編</t>
  </si>
  <si>
    <t>星の環会</t>
  </si>
  <si>
    <t>素敵な漢字</t>
  </si>
  <si>
    <t>五味 太郎／著</t>
  </si>
  <si>
    <t>講談社インターナショナル</t>
  </si>
  <si>
    <t>地球最北に生きる日本人</t>
  </si>
  <si>
    <t>武田 剛／著</t>
  </si>
  <si>
    <t>虫はごちそう！</t>
  </si>
  <si>
    <t>野中 健一／著</t>
  </si>
  <si>
    <t>秘密のマシン、アクイラ</t>
  </si>
  <si>
    <t>アンドリュー・ノリス／著</t>
  </si>
  <si>
    <t>僕とあいつのトライアル</t>
  </si>
  <si>
    <t>川上 途行／著</t>
  </si>
  <si>
    <t>命をつなぐ２５０キロメートル</t>
  </si>
  <si>
    <t>今関 信子／作</t>
  </si>
  <si>
    <t>命をつなげ！ドクターヘリ</t>
  </si>
  <si>
    <t>岩貞 るみこ／作</t>
  </si>
  <si>
    <t>野生動物のお医者さん</t>
  </si>
  <si>
    <t>斉藤 慶輔／著</t>
  </si>
  <si>
    <t>変わり者ピッポ</t>
  </si>
  <si>
    <t>トレイシー・Ｅ．ファーン／文</t>
  </si>
  <si>
    <t>大きな大きな船</t>
  </si>
  <si>
    <t>長谷川 集平／作</t>
  </si>
  <si>
    <t>ハナノマチ</t>
  </si>
  <si>
    <t>大畑 いくの／著</t>
  </si>
  <si>
    <t>白泉社</t>
  </si>
  <si>
    <t>きみの行く道</t>
  </si>
  <si>
    <t>ドクター・スース／さく え</t>
  </si>
  <si>
    <t>河出書房新社</t>
  </si>
  <si>
    <t>なにわ春風堂 １</t>
  </si>
  <si>
    <t>誉田 龍一／著</t>
  </si>
  <si>
    <t>フランクとぼく</t>
  </si>
  <si>
    <t>ヨーナス・アウティオ／著</t>
  </si>
  <si>
    <t>キャットと魔法の卵</t>
  </si>
  <si>
    <t>ダイアナ・ウィン・ジョーンズ／作</t>
  </si>
  <si>
    <t>北のはてのイービク</t>
  </si>
  <si>
    <t>ピーパルク・フロイゲン／作</t>
  </si>
  <si>
    <t>木の上の家</t>
  </si>
  <si>
    <t>ビアンカ・ピッツォルノ／作</t>
  </si>
  <si>
    <t>汐文社</t>
  </si>
  <si>
    <t>９番教室のなぞ</t>
  </si>
  <si>
    <t>ジュリア・ジャーマン／作</t>
  </si>
  <si>
    <t>松柏社</t>
  </si>
  <si>
    <t>穴</t>
  </si>
  <si>
    <t>ルイス・サッカー／作</t>
  </si>
  <si>
    <t>アントン</t>
  </si>
  <si>
    <t>エリザベート・ツェラー／著</t>
  </si>
  <si>
    <t>トメック</t>
  </si>
  <si>
    <t>ジャン＝クロード ムルルヴァ／作</t>
  </si>
  <si>
    <t>白いキリンを追って</t>
  </si>
  <si>
    <t>ローレン・セントジョン／著</t>
  </si>
  <si>
    <t>ちいさな天使とデンジャラス・パイ</t>
  </si>
  <si>
    <t>ジョーダン・ソーネンブリック／著</t>
  </si>
  <si>
    <t>りこうすぎた王子</t>
  </si>
  <si>
    <t>アンドリュー・ラング／作</t>
  </si>
  <si>
    <t>シュガー＆スパイス</t>
  </si>
  <si>
    <t>ジーン・ユーア／作</t>
  </si>
  <si>
    <t>宮廷のバルトロメ</t>
  </si>
  <si>
    <t>ラヘル・ファン・コーイ／作</t>
  </si>
  <si>
    <t>チョコレート工場の秘密</t>
  </si>
  <si>
    <t>ロアルド・ダール／著</t>
  </si>
  <si>
    <t>Ｔｗｏ Ｔｒａｉｎｓ</t>
  </si>
  <si>
    <t>魚住 直子／作</t>
  </si>
  <si>
    <t>おもしろい話が読みたい！ ［６］ワンダー編</t>
  </si>
  <si>
    <t>松原 秀行／作</t>
  </si>
  <si>
    <t>なまくら</t>
  </si>
  <si>
    <t>吉橋 通夫／［著］</t>
  </si>
  <si>
    <t>そのぬくもりはきえない</t>
  </si>
  <si>
    <t>岩瀬 成子／著</t>
  </si>
  <si>
    <t>みどパン協走曲</t>
  </si>
  <si>
    <t>黒田 六彦／作</t>
  </si>
  <si>
    <t>鬼の市</t>
  </si>
  <si>
    <t>鳥野 美知子／作</t>
  </si>
  <si>
    <t>ツー・ステップス！</t>
  </si>
  <si>
    <t>梨屋 アリエ／作</t>
  </si>
  <si>
    <t>夏のとびら</t>
  </si>
  <si>
    <t>泉 啓子／作</t>
  </si>
  <si>
    <t>戦国の雲</t>
  </si>
  <si>
    <t>斉藤 洋／作</t>
  </si>
  <si>
    <t>うしろの正面</t>
  </si>
  <si>
    <t>小森 香折／作</t>
  </si>
  <si>
    <t>ステップファザー・ステップ</t>
  </si>
  <si>
    <t>宮部 みゆき／作</t>
  </si>
  <si>
    <t>二分間の冒険</t>
  </si>
  <si>
    <t>岡田 淳／著</t>
  </si>
  <si>
    <t>たいようオルガン</t>
  </si>
  <si>
    <t>荒井 良二／著</t>
  </si>
  <si>
    <t>さあ、犬になるんだ！</t>
  </si>
  <si>
    <t>Ｃ．Ｖ．オールズバーグ／絵と文</t>
  </si>
  <si>
    <t>しどうほうがく</t>
  </si>
  <si>
    <t>ホームランを打ったことのない君に</t>
  </si>
  <si>
    <t>のはらうたわっはっは</t>
  </si>
  <si>
    <t>くどうなおことのはらみんな／［作］</t>
  </si>
  <si>
    <t>童話屋</t>
  </si>
  <si>
    <t>すずめの空</t>
  </si>
  <si>
    <t>モハンマド＝ホセイン モハンマディ／詩</t>
  </si>
  <si>
    <t>ブルース・インターアクションズ</t>
  </si>
  <si>
    <t>いちばんたいせつなもの</t>
  </si>
  <si>
    <t>八百板 洋子／編 訳</t>
  </si>
  <si>
    <t>ライト兄弟はなぜ飛べたのか</t>
  </si>
  <si>
    <t>土佐 幸子／著</t>
  </si>
  <si>
    <t>社会の不思議</t>
  </si>
  <si>
    <t>橋爪 大三郎／著</t>
  </si>
  <si>
    <t>朝日出版社</t>
  </si>
  <si>
    <t>動物と向きあって生きる</t>
  </si>
  <si>
    <t>坂東 元／著</t>
  </si>
  <si>
    <t>角川学芸出版</t>
  </si>
  <si>
    <t>花火の図鑑</t>
  </si>
  <si>
    <t>泉谷 玄作／写真 ・文</t>
  </si>
  <si>
    <t>こんなふうに作られる！</t>
  </si>
  <si>
    <t>ビル・スレイヴィン／文・絵</t>
  </si>
  <si>
    <t>玉川大学出版部</t>
  </si>
  <si>
    <t>ボクたちの値段</t>
  </si>
  <si>
    <t>荻原 博子／監修</t>
  </si>
  <si>
    <t>三つの願い</t>
  </si>
  <si>
    <t>デボラ・エリス／著</t>
  </si>
  <si>
    <t>人生って、なに？</t>
  </si>
  <si>
    <t>オスカー ブルニフィエ／文</t>
  </si>
  <si>
    <t>ツキノワグマ</t>
  </si>
  <si>
    <t>わたしのカラス研究</t>
  </si>
  <si>
    <t>柴田 佳秀／著</t>
  </si>
  <si>
    <t>アンネ・フランク</t>
  </si>
  <si>
    <t>ジョゼフィーン・プール／文</t>
  </si>
  <si>
    <t>まぼろしのデレン</t>
  </si>
  <si>
    <t>関屋 敏隆／さく</t>
  </si>
  <si>
    <t>干し柿</t>
  </si>
  <si>
    <t>西村 豊／写真 文</t>
  </si>
  <si>
    <t>ジェイとレイふたりはひとり!?</t>
  </si>
  <si>
    <t>アンドリュー・クレメンツ∥著 ; 田中/奈津子∥訳 ; 伊東/美貴∥画家</t>
  </si>
  <si>
    <t>シャーロック・ホームズ&amp;イレギュラーズ 1 :消されたサーカスの男</t>
  </si>
  <si>
    <t>T.マック∥著 ; M.シトリン∥著 ; 金原/瑞人∥共訳</t>
  </si>
  <si>
    <t>父さんの手紙はぜんぶおぼえた</t>
  </si>
  <si>
    <t>タミ・シェム=トヴ∥[著] ; 母袋/夏生∥訳</t>
  </si>
  <si>
    <t>ぼくたちとワッフルハート</t>
  </si>
  <si>
    <t>マリア・パル∥作 ; 松沢/あさか∥訳 ; 堀川/理万子∥絵</t>
  </si>
  <si>
    <t>チビ虫マービンは天才画家!</t>
  </si>
  <si>
    <t>エリース・ブローチ∥作 ; ケリー・マーフィー∥絵 ; 伊藤/菜摘子∥訳</t>
  </si>
  <si>
    <t>クロティの秘密の日記</t>
  </si>
  <si>
    <t>パトリシア・C.マキサック∥作 ; 宮木/陽子∥訳 ; 門内/幸恵∥画</t>
  </si>
  <si>
    <t>ゴールデン・バスケットホテル</t>
  </si>
  <si>
    <t>ルドウィッヒ・ベーメルマンス∥作 ; 江国/香織∥訳 ; 細川/佳∥デザイン</t>
  </si>
  <si>
    <t>アニーのかさ</t>
  </si>
  <si>
    <t>リサ・グラフ∥作 ; 武富/博子∥訳 ; 谷川/夏樹∥装画・扉絵</t>
  </si>
  <si>
    <t>くじらの歌</t>
  </si>
  <si>
    <t>ウーリー・オルレブ∥作 ; 母袋/夏生∥訳 ; 下田/昌克∥絵</t>
  </si>
  <si>
    <t>1/12の冒険</t>
  </si>
  <si>
    <t>マリアン・マローン∥作 ; 橋本/恵∥訳 ; 佐竹/美保∥カバー・本文イラスト</t>
  </si>
  <si>
    <t>東京 : ほるぷ出版</t>
  </si>
  <si>
    <t>びんの悪魔</t>
  </si>
  <si>
    <t>R.L.スティーブンソン∥作 ; よしだ/みどり∥訳 ; 磯/良一∥画</t>
  </si>
  <si>
    <t>木工少女</t>
  </si>
  <si>
    <t>浜野/京子∥著 ; ひらい/みも∥装画・イラスト ; 田中/久子∥装丁</t>
  </si>
  <si>
    <t>ほこりまみれの兄弟</t>
  </si>
  <si>
    <t>ローズマリー・サトクリフ∥著 ; 乾/侑美子∥訳</t>
  </si>
  <si>
    <t>あなたに贈る物語(ストーリー)</t>
  </si>
  <si>
    <t>石崎/洋司∥作 ; 令丈/ヒロ子∥作 ; 楠木/誠一郎∥作</t>
  </si>
  <si>
    <t>怪盗クイーン、かぐや姫は夢を見る</t>
  </si>
  <si>
    <t>はやみね/かおる∥作 ; K2商会∥絵</t>
  </si>
  <si>
    <t>遠く不思議な夏</t>
  </si>
  <si>
    <t>斉藤/洋∥著 ; 森田/みちよ∥絵</t>
  </si>
  <si>
    <t>ムカシのちょっといい未来</t>
  </si>
  <si>
    <t>田部/智子∥作 ; 岡田/千晶∥画</t>
  </si>
  <si>
    <t>ライバル : おれたちの真剣勝負</t>
  </si>
  <si>
    <t>はまなか/あき∥作 ; K‐SuKe∥絵 ; 小林/亜希子∥装丁・ブックデザイン</t>
  </si>
  <si>
    <t>東京 : 角川学芸出版</t>
  </si>
  <si>
    <t>桜石探検隊</t>
  </si>
  <si>
    <t>風野/潮∥作 ; よこやま/ようへい∥絵 ; こども鉱物館∥監修</t>
  </si>
  <si>
    <t>男子☆弁当部 [1] :オレらの友情てんこもり弁当</t>
  </si>
  <si>
    <t>イノウエ/ミホコ∥作 ; 東野/さとる∥絵</t>
  </si>
  <si>
    <t>あの夏、ぼくらは秘密基地で</t>
  </si>
  <si>
    <t>三輪/裕子∥作 ; 水上/みのり∥絵 ; 白水/あかね∥装丁</t>
  </si>
  <si>
    <t>卒業の歌 : ぼくたちの挑戦</t>
  </si>
  <si>
    <t>本田/有明∥著</t>
  </si>
  <si>
    <t>学校クエスト : ぼくたちの罪</t>
  </si>
  <si>
    <t>中松/まるは∥作 ; 北沢/夕芸∥絵</t>
  </si>
  <si>
    <t>キャットと王立劇場のダイヤモンド</t>
  </si>
  <si>
    <t>ジュリア・ゴールディング∥作 ; 雨海/弘美∥訳 ; 中島/美弥∥カバーイラスト</t>
  </si>
  <si>
    <t>東京 : 静山社</t>
  </si>
  <si>
    <t>雲のはしご</t>
  </si>
  <si>
    <t>梨屋/アリエ∥作 ; くま/あやこ∥絵 ; 坂川/栄治∥装丁</t>
  </si>
  <si>
    <t>クラーケンの島</t>
  </si>
  <si>
    <t>エヴァ・イボットソン∥著 ; 三辺/律子∥訳</t>
  </si>
  <si>
    <t>時間割のむこうがわ</t>
  </si>
  <si>
    <t>小浜/ユリ∥作 ; 杉田/比呂美∥絵</t>
  </si>
  <si>
    <t>ヒミツのケータイデビュー</t>
  </si>
  <si>
    <t>河俣/規世佳∥作 ; サクマ/メイ∥絵 ; 野田/絵美∥装幀</t>
  </si>
  <si>
    <t>まつり</t>
  </si>
  <si>
    <t>いせ/ひでこ∥作</t>
  </si>
  <si>
    <t>ぼくのブック・ウーマン</t>
  </si>
  <si>
    <t>ヘザー・ヘンソン∥文 ; デイビッド・スモール∥絵 ; 藤原/宏之∥訳</t>
  </si>
  <si>
    <t>非武装地帯に春がくると</t>
  </si>
  <si>
    <t>イ/オクベ∥作 ; おおたけ/きよみ∥訳</t>
  </si>
  <si>
    <t>ねこのチャッピー</t>
  </si>
  <si>
    <t>ささめや/ゆき∥文・絵</t>
  </si>
  <si>
    <t>エロイーサと虫たち</t>
  </si>
  <si>
    <t>ハイロ・ブイトラゴ∥文 ; ラファエル・ジョクテング∥絵 ; 宇野/和美∥訳</t>
  </si>
  <si>
    <t>テッドがおばあちゃんを見つけた夜</t>
  </si>
  <si>
    <t>ペグ・ケレット∥作 ; 吉上/恭太∥訳 ; スカイエマ∥絵</t>
  </si>
  <si>
    <t>ピース・ヴィレッジ</t>
  </si>
  <si>
    <t>岩瀬/成子∥著</t>
  </si>
  <si>
    <t>わっしょいのはらむら</t>
  </si>
  <si>
    <t>くどう/なおこ∥詩・絵</t>
  </si>
  <si>
    <t>東京 : 童話屋</t>
  </si>
  <si>
    <t>魂をはこぶ船 : 幽霊の13の話</t>
  </si>
  <si>
    <t>オトフリート・プロイスラー∥作 ; 佐々木/田鶴子∥訳 ; スズキ/コージ∥絵</t>
  </si>
  <si>
    <t>小惑星探査機「はやぶさ」宇宙の旅</t>
  </si>
  <si>
    <t>佐藤/真澄∥著 ; 渡辺/勝巳∥監修</t>
  </si>
  <si>
    <t>東京 : 汐文社</t>
  </si>
  <si>
    <t>わがはいは中村春吉である。 : 自転車で世界一周無銭旅行をした男</t>
  </si>
  <si>
    <t>横田/順弥∥作 ; 岩淵/慶造∥絵 ; 大森/裕二∥装丁</t>
  </si>
  <si>
    <t>津波ものがたり</t>
  </si>
  <si>
    <t>山下/文男∥著 ; 箕田/源二郎∥画 ; 宮下/森∥画</t>
  </si>
  <si>
    <t>鉄は魔法つかい : 命と地球をはぐくむ「鉄」物語</t>
  </si>
  <si>
    <t>畠山/重篤∥著 ; スギヤマ/カナヨ∥絵</t>
  </si>
  <si>
    <t>ヒット商品研究所へようこそ! : 「ガリガリ君」「瞬足」「青い鳥文庫」はこうして作られる</t>
  </si>
  <si>
    <t>こうやま/のりお∥著 ; 青砥/茂樹∥[ほか]写真 ; 城所/潤∥装幀</t>
  </si>
  <si>
    <t>グローバル化とわたしたち : 国境を越えるモノ・カネ・ヒト</t>
  </si>
  <si>
    <t>村井/吉敬∥著</t>
  </si>
  <si>
    <t>友だちになれたら、きっと。 : イスラエルとパレスチナの少女の文通</t>
  </si>
  <si>
    <t>ガリト・フィンク∥作 ; メルヴェト・アクラム・シャーバーン∥作 ; リツァ・ブダリカ∥編</t>
  </si>
  <si>
    <t>チンギス・ハンの墓はどこだ?</t>
  </si>
  <si>
    <t>白石/典之∥著</t>
  </si>
  <si>
    <t>赤い卵のひみつ</t>
  </si>
  <si>
    <t>樋口/広芳∥著 ; 鈴木/まもる∥絵 ; 扇谷/正郎∥デザイン</t>
  </si>
  <si>
    <t>とんぼ</t>
  </si>
  <si>
    <t>チョン・ジョンチョル∥詩 ; イ・グワンイク∥絵 ; おおたけ/きよみ∥訳</t>
  </si>
  <si>
    <t>煮干しの解剖教室</t>
  </si>
  <si>
    <t>小林/眞理子∥文 ; 泉田/謙∥写真 ; こばやし/ちひろ∥絵</t>
  </si>
  <si>
    <t>東京 : 仮説社</t>
  </si>
  <si>
    <t>万里の長城</t>
  </si>
  <si>
    <t>加古/里子∥文 ; 加古/里子∥絵 ; 常/嘉煌∥絵</t>
  </si>
  <si>
    <t>マグナス・マクシマス、なんでもはかります</t>
  </si>
  <si>
    <t>キャスリーン・T.ペリー∥文 ; S.D.シンドラー∥絵 ; 福本/友美子∥訳</t>
  </si>
  <si>
    <t>セコイア : 世界でいちばん高い木のはなし</t>
  </si>
  <si>
    <t>ジェイソン チン∥作 ; 萩原/信介∥訳 ; 森枝/雄司∥デザイン</t>
  </si>
  <si>
    <t>イルカ : 海でくらす哺乳類</t>
  </si>
  <si>
    <t>南/俊夫∥著 ; 水口/博也∥監修 ; 大木/邦彦∥文</t>
  </si>
  <si>
    <t>ツリーハウス</t>
  </si>
  <si>
    <t>ロナルド・トルマン∥作 ; マライヤ・トルマン∥作</t>
  </si>
  <si>
    <t>あさになったのでまどをあけますよ</t>
  </si>
  <si>
    <t>荒井/良二∥著</t>
  </si>
  <si>
    <t>イソップ物語 : 13のおはなし</t>
  </si>
  <si>
    <t>イソップ∥[原作] ; いまい/あやの∥文・絵</t>
  </si>
  <si>
    <t>おはなししましょう</t>
  </si>
  <si>
    <t>谷川/俊太郎∥ぶん ; 元永/定正∥え ; 中辻/悦子∥構成・レイアウト</t>
  </si>
  <si>
    <t>じゆうをめざして</t>
  </si>
  <si>
    <t>シェーン・W.エヴァンズ∥作 ; さくま/ゆみこ∥訳 ; 石倉/昌樹∥装幀</t>
  </si>
  <si>
    <t>スティーブ・ジョブズってどんな人?</t>
  </si>
  <si>
    <t>Nam/Kyongwan∥作 ; Ahn/Heegun∥絵 ; 藤田/千枝∥文</t>
  </si>
  <si>
    <t>さがしています</t>
  </si>
  <si>
    <t>アーサー・ビナード∥作 ; 岡倉/禎志∥写真 ; 白山/良一∥デザイン</t>
  </si>
  <si>
    <t>アートとマックス : ゴキゲンなゲイジュツ</t>
  </si>
  <si>
    <t>デイヴィッド・ウィーズナー∥作 ; 江国/香織∥訳</t>
  </si>
  <si>
    <t>モリス・レスモアとふしぎな空とぶ本</t>
  </si>
  <si>
    <t>ウィリアム・ジョイス∥作・絵 ; おびか/ゆうこ∥訳 ; 森枝/雄司∥本文・カバーデザイン</t>
  </si>
  <si>
    <t>ルワンダに教育の種を : 内戦を生きぬいた女性・マリールイズの物語</t>
  </si>
  <si>
    <t>中地/フキコ∥著</t>
  </si>
  <si>
    <t>京都 : かもがわ出版</t>
  </si>
  <si>
    <t>クロニクル千古の闇 1 :オオカミ族の少年</t>
  </si>
  <si>
    <t>ミシェル/ペイヴァー∥作 ; さくま/ゆみこ∥訳 ; 酒井/駒子∥画</t>
  </si>
  <si>
    <t>希望の筆 : ダウン症の書家・金澤翔子物語</t>
  </si>
  <si>
    <t>丘/修三∥文 ; 佐尾/太一郎∥本文レイアウト ; 内田/雅子∥写真撮影</t>
  </si>
  <si>
    <t>クッキーとコースケ : 犬と走る日</t>
  </si>
  <si>
    <t>さとう/まきこ∥作 ; 牧野/鈴子∥絵 ; 木下/容美子∥装幀</t>
  </si>
  <si>
    <t>飛べ!「はやぶさ」 : 小惑星探査機60億キロ奇跡の大冒険</t>
  </si>
  <si>
    <t>松浦/晋也∥文 ; 高木/義明∥装丁 ; 池下/章裕∥表紙イラスト</t>
  </si>
  <si>
    <t>みんなが知りたい放射線の話</t>
  </si>
  <si>
    <t>谷川/勝至∥著 ; 細尾/沙代∥イラスト ; 森/健吾∥撮影</t>
  </si>
  <si>
    <t>東京 : 少年写真新聞社</t>
  </si>
  <si>
    <t>野鳥もネコもすくいたい! : 小笠原のノラネコ引っこし大作戦</t>
  </si>
  <si>
    <t>高橋/うらら∥文・写真 ; 永吉/カヨ∥絵 ; 小笠原自然文化研究所∥監修</t>
  </si>
  <si>
    <t>私は海人(うみんちゅ)写真家 : 古谷千佳子</t>
  </si>
  <si>
    <t>古谷/千佳子∥著 ; みぞぐち/まいこ∥デザイン</t>
  </si>
  <si>
    <t>ツチノコ温泉へようこそ</t>
  </si>
  <si>
    <t>中山/聖子∥作 ; 保光/敏将∥画 ; 田中/淑恵∥装丁</t>
  </si>
  <si>
    <t>シーラカンスとぼくらの冒険</t>
  </si>
  <si>
    <t>歌代/朔∥作 ; 町田/尚子∥絵 ; 白水/あかね∥装丁</t>
  </si>
  <si>
    <t>雨あがりのメデジン</t>
  </si>
  <si>
    <t>アルフレッド・ゴメス=セルダ∥作 ; 宇野/和美∥訳 ; 鴨下/潤∥表紙・本文さし絵</t>
  </si>
  <si>
    <t>ウィッシュ : 願いをかなえよう!</t>
  </si>
  <si>
    <t>フェリーチェ・アリーナ∥作 ; 横山/和江∥訳 ; きたざわ/けんじ∥イラスト</t>
  </si>
  <si>
    <t>オオカミ王ロボ</t>
  </si>
  <si>
    <t>アーネスト・T・シートン∥文・絵 ; 今泉/吉晴∥訳・解説 ; 城所/潤∥装丁</t>
  </si>
  <si>
    <t>おまけ鳥</t>
  </si>
  <si>
    <t>飯田/朋子∥作 ; 長野/ともこ∥絵</t>
  </si>
  <si>
    <t>東京 : 新日本出版社</t>
  </si>
  <si>
    <t>キツネたちの宮へ</t>
  </si>
  <si>
    <t>富安/陽子∥著 ; 大庭/賢哉∥絵</t>
  </si>
  <si>
    <t>災害救助犬レイラ</t>
  </si>
  <si>
    <t>井上/こみち∥著 ; 城所/潤∥装幀</t>
  </si>
  <si>
    <t>鉄道きょうだい</t>
  </si>
  <si>
    <t>E.ネズビット∥著 ; 中村/妙子∥訳 ; 熊谷/博人∥装丁</t>
  </si>
  <si>
    <t>東京 : 教文館</t>
  </si>
  <si>
    <t>ティムール国のゾウ使い</t>
  </si>
  <si>
    <t>ジェラルディン・マコックラン∥作 ; こだま/ともこ∥訳 ; 長坂/勇司∥装丁・デザイン</t>
  </si>
  <si>
    <t>ピアチェーレ : 風の歌声</t>
  </si>
  <si>
    <t>にしがき/ようこ∥作 ; 北見/葉胡∥画</t>
  </si>
  <si>
    <t>100回目のお引っ越し</t>
  </si>
  <si>
    <t>後藤/みわこ∥著 ; マツモト/ヨーコ∥装画 ; 藤田/知子∥装丁</t>
  </si>
  <si>
    <t>ぼくの仕事場は富士山です</t>
  </si>
  <si>
    <t>近藤/光一∥著 ; 森/清∥[ほか]写真 ; 城所/潤∥装幀</t>
  </si>
  <si>
    <t>魔使いの弟子</t>
  </si>
  <si>
    <t>ジョゼフ・ディレイニー∥著 ; 金原/瑞人∥訳 ; 田中/亜希子∥訳</t>
  </si>
  <si>
    <t>東京 : 東京創元社</t>
  </si>
  <si>
    <t>真夏のマウンド</t>
  </si>
  <si>
    <t>マイク・ルピカ∥著 ; 伊達/淳∥訳</t>
  </si>
  <si>
    <t>ミンのあたらしい名前</t>
  </si>
  <si>
    <t>ジーン・リトル∥著 ; 田中/奈津子∥訳 ; わたべ/めぐみ∥画家</t>
  </si>
  <si>
    <t>メン! : 出会いの剣</t>
  </si>
  <si>
    <t>開/隆人∥作 ; 高田/桂∥絵 ; 植田/マナミ∥装幀</t>
  </si>
  <si>
    <t>りっぱな兵士になりたかった男の話</t>
  </si>
  <si>
    <t>グイード・スガルドリ∥著 ; 杉本/あり∥訳 ; シゲタ/サヤカ∥画</t>
  </si>
  <si>
    <t>リンデ</t>
  </si>
  <si>
    <t>とき/ありえ∥作 ; 高畠/純∥絵</t>
  </si>
  <si>
    <t>わたしは、わたし</t>
  </si>
  <si>
    <t>ジャクリーン・ウッドソン∥作 ; さくま/ゆみこ∥訳 ; 吉実/恵∥装画</t>
  </si>
  <si>
    <t>緑の精にまた会う日</t>
  </si>
  <si>
    <t>リンダ・ニューベリー∥作 ; 野の/水生∥訳 ; 平澤/朋子∥絵</t>
  </si>
  <si>
    <t>モーグルビート!</t>
  </si>
  <si>
    <t>工藤/純子∥作 ; 加藤/アカツキ∥絵 ; 宮本/久美子∥装幀</t>
  </si>
  <si>
    <t>天才探偵Sen 1 :公園七不思議</t>
  </si>
  <si>
    <t>大崎/梢∥作 ; 久都/りか∥絵 ; 大澤/葉∥デザイン</t>
  </si>
  <si>
    <t>やさしいけしき</t>
  </si>
  <si>
    <t>市河/紀子∥選詩 ; 保手濱/拓∥絵 ; 池田/進吾∥装幀</t>
  </si>
  <si>
    <t>怪談 -小泉八雲怪奇短篇集ー : 小泉八雲怪奇短編集</t>
  </si>
  <si>
    <t>小泉/八雲∥作 ; 平井/呈一∥訳</t>
  </si>
  <si>
    <t xml:space="preserve"> : 偕成社</t>
  </si>
  <si>
    <t>けものたちのないしょ話 : 中国民話選</t>
  </si>
  <si>
    <t>君島/久子∥編訳 ; 高/茜∥さし絵</t>
  </si>
  <si>
    <t>注文の多い料理店 セロひきのゴーシュ : 宮沢賢治童話集</t>
  </si>
  <si>
    <t>宮沢/賢治∥作 ; たちもと/みちこ∥絵</t>
  </si>
  <si>
    <t>東京 : 角川書店</t>
  </si>
  <si>
    <t>ネコにも描けるマンガ教室</t>
  </si>
  <si>
    <t>夏/緑∥作 ; 小咲∥絵 ; 浜田/悦裕∥デザイン</t>
  </si>
  <si>
    <t>北欧神話</t>
  </si>
  <si>
    <t>P.コラム∥作 ; 尾崎/義∥訳 ; ウィリー・ポガニー∥さし絵</t>
  </si>
  <si>
    <t>名探偵VS.怪人幻影師</t>
  </si>
  <si>
    <t>はやみね/かおる∥作 ; 佐藤/友生∥絵 ; 久住/和代∥装丁</t>
  </si>
  <si>
    <t>暗号クラブ 1 ガイコツ屋敷と秘密のカギ</t>
  </si>
  <si>
    <t>ペニー・ワーナー∥著</t>
  </si>
  <si>
    <t>メディアファクトリー</t>
  </si>
  <si>
    <t>福音館創作童話シリーズ :行け!シュバットマン</t>
  </si>
  <si>
    <t>村中李衣∥著</t>
  </si>
  <si>
    <t xml:space="preserve"> 2010.3&amp;nbsp;</t>
  </si>
  <si>
    <t>おっちゃん、なんで外で寝なあかんの? 子ども夜回りと「ホームレス」の人たち</t>
  </si>
  <si>
    <t xml:space="preserve">生田武志∥著 </t>
  </si>
  <si>
    <t>世の中への扉 :おどろきのスズメバチ</t>
  </si>
  <si>
    <t>中村雅雄∥著</t>
  </si>
  <si>
    <t>あさがく創作児童文学シリーズ 8:かえだま</t>
  </si>
  <si>
    <t>小森香折∥作</t>
  </si>
  <si>
    <t>風の陰陽師 1 きつね童子</t>
  </si>
  <si>
    <t>三田村信行∥作</t>
  </si>
  <si>
    <t>福音館創作童話シリーズ :ラビントットと空の魚 第1話 鰹のたんぽぽ釣り</t>
  </si>
  <si>
    <t>越智典子∥作</t>
  </si>
  <si>
    <t>Green Books :カンナ道のむこうへ</t>
  </si>
  <si>
    <t>くぼひでき∥作</t>
  </si>
  <si>
    <t>「希望」という名の船にのって</t>
  </si>
  <si>
    <t>森下一仁∥著</t>
  </si>
  <si>
    <t>ゴブリン書房</t>
  </si>
  <si>
    <t>金色の髪のお姫さま チェコの昔話集</t>
  </si>
  <si>
    <t>カレル・ヤロミール・エルベン∥文</t>
  </si>
  <si>
    <t>クモの巣図鑑 巣を見れば、クモの種類がわかる!</t>
  </si>
  <si>
    <t>新海明∥著</t>
  </si>
  <si>
    <t>講談社文学の扉 :サラの翼</t>
  </si>
  <si>
    <t>稲葉なおと∥著</t>
  </si>
  <si>
    <t>世界傑作童話シリーズ :サリー・ジョーンズの伝説 あるゴリラの数奇な運命</t>
  </si>
  <si>
    <t>ヤコブ・ヴェゲリウス∥作</t>
  </si>
  <si>
    <t>少年NPO「WAN PEACE」 ぼくたちが犬をころさなくちゃならない日</t>
  </si>
  <si>
    <t>今西乃子∥作</t>
  </si>
  <si>
    <t>スズメの謎 身近な野鳥が減っている!?</t>
  </si>
  <si>
    <t>三上修∥著</t>
  </si>
  <si>
    <t>スターリンの鼻が落っこちた</t>
  </si>
  <si>
    <t>ユージン・イェルチン∥作・絵</t>
  </si>
  <si>
    <t>ストグレ!</t>
  </si>
  <si>
    <t>小川智子∥著</t>
  </si>
  <si>
    <t>ぜんぶ夏のこと</t>
  </si>
  <si>
    <t>薫くみこ∥著</t>
  </si>
  <si>
    <t>ハウルの動く城 3:チャーメインと魔法の家</t>
  </si>
  <si>
    <t xml:space="preserve">ダイアナ・ウィン・ジョーンズ∥作 </t>
  </si>
  <si>
    <t>海外ミステリーBOX :天才ジョニーの秘密</t>
  </si>
  <si>
    <t>エレナー・アップデール∥作</t>
  </si>
  <si>
    <t>天山の巫女ソニン 1 黄金の燕</t>
  </si>
  <si>
    <t>菅野雪虫∥作</t>
  </si>
  <si>
    <t>世の中への扉 :図書館のトリセツ</t>
  </si>
  <si>
    <t>福本友美子∥著</t>
  </si>
  <si>
    <t>Green Books :ともだちは、サティー!</t>
  </si>
  <si>
    <t>大塚篤子∥作</t>
  </si>
  <si>
    <t>世界傑作童話シリーズ :ドレスを着た男子</t>
  </si>
  <si>
    <t>デイヴィッド・ウォリアムズ∥作</t>
  </si>
  <si>
    <t>フットボール・アカデミー 1 ユナイテッド入団!MFジェイクの挑戦</t>
  </si>
  <si>
    <t>トム・パーマー∥作</t>
  </si>
  <si>
    <t>ノベルズ・エクスプレス 18:ヘンダワネのタネの物語</t>
  </si>
  <si>
    <t>新藤悦子∥作</t>
  </si>
  <si>
    <t>文研じゅべにーる :べんり屋、寺岡の夏。</t>
  </si>
  <si>
    <t>講談社青い鳥文庫 299-1:ぼくが探偵だった夏 少年浅見光彦の冒険</t>
  </si>
  <si>
    <t>内田康夫∥作</t>
  </si>
  <si>
    <t>評論社の児童図書館・文学の部屋 :ミサゴのくる谷</t>
  </si>
  <si>
    <t>ジル・ルイス∥作</t>
  </si>
  <si>
    <t>いのちのドラマ 1:メジャー・リーグはおもしろい がんばれ日本人選手</t>
  </si>
  <si>
    <t>国松俊英∥著</t>
  </si>
  <si>
    <t>WAVE出版</t>
  </si>
  <si>
    <t>モッキンバード</t>
  </si>
  <si>
    <t>キャスリン・アースキン∥著</t>
  </si>
  <si>
    <t>夜はライオン</t>
  </si>
  <si>
    <t>長薗安浩∥著</t>
  </si>
  <si>
    <t>Green Books :ラブレター物語</t>
  </si>
  <si>
    <t>丘修三∥作</t>
  </si>
  <si>
    <t>文研じゅべにーる :リターン!</t>
  </si>
  <si>
    <t>山口理∥作</t>
  </si>
  <si>
    <t>林業少年</t>
  </si>
  <si>
    <t>堀米薫∥作</t>
  </si>
  <si>
    <t>スプラッシュ・ストーリーズ 13:ロボット魔法部はじめます</t>
  </si>
  <si>
    <t>中松まるは∥作</t>
  </si>
  <si>
    <t>ワンダ*ラ 1 地下シェルターからの脱出</t>
  </si>
  <si>
    <t>トニー・ディテルリッジ∥作</t>
  </si>
  <si>
    <t>ありがとう、チュウ先生 わたしが絵かきになったわけ</t>
  </si>
  <si>
    <t>パトリシア・ポラッコ∥作</t>
  </si>
  <si>
    <t>江戸の子どもシリーズ :江戸の子どもちょんまげのひみつ</t>
  </si>
  <si>
    <t>菊地ひと美∥[作]</t>
  </si>
  <si>
    <t>ポプラ社の絵本 20:海賊</t>
  </si>
  <si>
    <t>田島征三∥作</t>
  </si>
  <si>
    <t>ちしきのぽけっと 16:世界クワガタムシ探険記 ダーウィン・ビートルを求めて</t>
  </si>
  <si>
    <t>山口進∥著</t>
  </si>
  <si>
    <t>はだかのサイ</t>
  </si>
  <si>
    <t>ミヒャエル・エンデ∥作</t>
  </si>
  <si>
    <t>ひとりひとりのやさしさ</t>
  </si>
  <si>
    <t>ジャクリーン・ウッドソン∥文</t>
  </si>
  <si>
    <t>ひみつの川</t>
  </si>
  <si>
    <t>マージョリー・キナン・ローリングズ∥文</t>
  </si>
  <si>
    <t>写真絵本 :みな また、よみがえる</t>
  </si>
  <si>
    <t>尾崎たまき∥写真・文</t>
  </si>
  <si>
    <t>追跡!なぞの深海生物</t>
  </si>
  <si>
    <t>藤原義弘∥写真・文</t>
  </si>
  <si>
    <t>ポプラ社の絵本 17:つなみてんでんこ はしれ、上へ!</t>
  </si>
  <si>
    <t>指田和∥文</t>
  </si>
  <si>
    <t>道はみんなのもの</t>
  </si>
  <si>
    <t>クルーサ∥文</t>
  </si>
  <si>
    <t>杉本 りえ／作</t>
    <phoneticPr fontId="5"/>
  </si>
  <si>
    <t>おもしろい話が読みたい！ 白虎編</t>
    <phoneticPr fontId="5"/>
  </si>
  <si>
    <t>野村 まり子／絵 文</t>
    <phoneticPr fontId="5"/>
  </si>
  <si>
    <t>走れ セナ！</t>
    <phoneticPr fontId="5"/>
  </si>
  <si>
    <t>阿修羅のジュエリー</t>
  </si>
  <si>
    <t>鶴岡 真弓／著</t>
  </si>
  <si>
    <t>気分はもう、裁判長</t>
  </si>
  <si>
    <t>北尾 トロ／著</t>
  </si>
  <si>
    <t>１３歳のハローワーク</t>
  </si>
  <si>
    <t>幻冬舎</t>
  </si>
  <si>
    <t>香港の甘い豆腐</t>
  </si>
  <si>
    <t>大島 真寿美／著</t>
  </si>
  <si>
    <t>レモンをお金にかえる法 “経済学入門”の巻</t>
  </si>
  <si>
    <t>ルイズ・アームストロング／ぶん</t>
  </si>
  <si>
    <t>絶体絶命２７時間！</t>
  </si>
  <si>
    <t>キース・グレイ／作</t>
  </si>
  <si>
    <t>リバウンド</t>
  </si>
  <si>
    <t>Ｅ・ウォルターズ／作</t>
  </si>
  <si>
    <t>王への手紙 上</t>
  </si>
  <si>
    <t>トンケ・ドラフト／作・さし絵</t>
  </si>
  <si>
    <t>王への手紙 下</t>
  </si>
  <si>
    <t>ブルーベリー・ソースの季節</t>
  </si>
  <si>
    <t>ポリー・ホーヴァート／著</t>
  </si>
  <si>
    <t>早川書房</t>
  </si>
  <si>
    <t>ドアーズ</t>
  </si>
  <si>
    <t>ジャネット・リー・ケアリー／作</t>
  </si>
  <si>
    <t>タトゥーママ</t>
  </si>
  <si>
    <t>ジャクリーン・ウィルソン／作</t>
  </si>
  <si>
    <t>ビリー・ジョーの大地</t>
  </si>
  <si>
    <t>カレン・ヘス／作</t>
  </si>
  <si>
    <t>１２の怖い昔話</t>
  </si>
  <si>
    <t>スーザン・プライス／作</t>
  </si>
  <si>
    <t>辻村 益朗／装丁</t>
  </si>
  <si>
    <t>ヴォイス</t>
  </si>
  <si>
    <t>ル＝グウィン／著</t>
  </si>
  <si>
    <t>ひとりぼっちのエルフ</t>
  </si>
  <si>
    <t>シルヴァーナ・デ・マーリ／著</t>
  </si>
  <si>
    <t>ヴァイオレットがぼくに残してくれたもの</t>
  </si>
  <si>
    <t>ジェニー・ヴァレンタイン／著</t>
  </si>
  <si>
    <t>スマントリとスコスロノ</t>
  </si>
  <si>
    <t>乾 千恵／再話</t>
  </si>
  <si>
    <t>ガッチャ！</t>
  </si>
  <si>
    <t>１１の声</t>
  </si>
  <si>
    <t>つみきのいえ</t>
  </si>
  <si>
    <t>加藤 久仁生／絵</t>
  </si>
  <si>
    <t>まっくら、奇妙にしずか</t>
  </si>
  <si>
    <t>アイナール・トゥルコウスキィ／著</t>
  </si>
  <si>
    <t>オオカミ</t>
  </si>
  <si>
    <t>エミリー・グラヴェット／作</t>
  </si>
  <si>
    <t>オツベルと象</t>
  </si>
  <si>
    <t>宮沢 賢治／作</t>
  </si>
  <si>
    <t>三起商行</t>
  </si>
  <si>
    <t>おとうさんの庭</t>
  </si>
  <si>
    <t>ポール・フライシュマン／文</t>
  </si>
  <si>
    <t>今夜も宇宙の片隅で</t>
  </si>
  <si>
    <t>笹生 陽子／著</t>
  </si>
  <si>
    <t>コカンセツ！</t>
  </si>
  <si>
    <t>南々井 梢／著</t>
  </si>
  <si>
    <t>Ｆｒａｇｉｌｅ－こわれもの</t>
  </si>
  <si>
    <t>石崎 洋司／〔著〕</t>
  </si>
  <si>
    <t>反撃</t>
  </si>
  <si>
    <t>草野 たき／〔著〕</t>
  </si>
  <si>
    <t>精霊の守り人</t>
  </si>
  <si>
    <t>上橋 菜穂子／作</t>
  </si>
  <si>
    <t>源平の風</t>
  </si>
  <si>
    <t>医学のたまご</t>
  </si>
  <si>
    <t>海堂 尊／作</t>
  </si>
  <si>
    <t>Ｎｏ．６ ＃１</t>
  </si>
  <si>
    <t>あさの あつこ／［著］</t>
  </si>
  <si>
    <t>少年少女飛行倶楽部</t>
  </si>
  <si>
    <t>加納 朋子／著</t>
  </si>
  <si>
    <t>文芸春秋</t>
  </si>
  <si>
    <t>ほんまにオレはアホやろか</t>
  </si>
  <si>
    <t>水木 しげる／著</t>
  </si>
  <si>
    <t>その角を曲がれば</t>
  </si>
  <si>
    <t>浜野 京子／著</t>
  </si>
  <si>
    <t>アート少女</t>
  </si>
  <si>
    <t>花形 みつる／著</t>
  </si>
  <si>
    <t>世界を信じるためのメソッド</t>
  </si>
  <si>
    <t>森 達也／著</t>
  </si>
  <si>
    <t>１０代のうちに考えておくこと</t>
  </si>
  <si>
    <t>香山 リカ／著</t>
  </si>
  <si>
    <t>ティーンズ・ボディーブック 増補改訂版</t>
  </si>
  <si>
    <t>北村 邦夫／編・著</t>
  </si>
  <si>
    <t>扶桑社</t>
  </si>
  <si>
    <t>ミジンコはすごい！</t>
  </si>
  <si>
    <t>花里 孝幸／著</t>
  </si>
  <si>
    <t>富士山にのぼる</t>
  </si>
  <si>
    <t>石川 直樹／著</t>
  </si>
  <si>
    <t>教育画劇</t>
  </si>
  <si>
    <t>自分らしく働きたい</t>
  </si>
  <si>
    <t>清水 直子／著</t>
  </si>
  <si>
    <t>時間のコレクション</t>
  </si>
  <si>
    <t>飯村 茂樹／写真・文</t>
  </si>
  <si>
    <t>とむらう女</t>
  </si>
  <si>
    <t>ロレッタ・エルスワース／著</t>
  </si>
  <si>
    <t>作品社</t>
  </si>
  <si>
    <t>ビッグＴと呼んでくれ</t>
  </si>
  <si>
    <t>Ｋ．Ｌ．ゴーイング／作</t>
  </si>
  <si>
    <t>旅するヤギはバラードを歌う</t>
  </si>
  <si>
    <t>ジャン＝クロード ムルルヴァ／著</t>
  </si>
  <si>
    <t>真夜中の飛行</t>
  </si>
  <si>
    <t>リタ・マーフィー／作</t>
  </si>
  <si>
    <t>夜明けの風</t>
  </si>
  <si>
    <t>遠藤 紀勝／写真</t>
  </si>
  <si>
    <t>アグリーガール</t>
  </si>
  <si>
    <t>ジョイス・キャロル・オーツ／作</t>
  </si>
  <si>
    <t>魔法！魔法！魔法！</t>
  </si>
  <si>
    <t>だれも寝てはならぬ</t>
  </si>
  <si>
    <t>ガース ニクス／ほか著</t>
  </si>
  <si>
    <t>ダイヤモンド社</t>
  </si>
  <si>
    <t>囚われちゃったお姫さま</t>
  </si>
  <si>
    <t>パトリシア・Ｃ・リーデ／著</t>
  </si>
  <si>
    <t>東京創元社</t>
  </si>
  <si>
    <t>漂泊の王の伝説</t>
  </si>
  <si>
    <t>ラウラ・ガジェゴ・ガルシア／作</t>
  </si>
  <si>
    <t>マデックの罠</t>
  </si>
  <si>
    <t>ロブ・ホワイト／作</t>
  </si>
  <si>
    <t>カナリア王子</t>
  </si>
  <si>
    <t>イタロ・カルヴィーノ／再話</t>
  </si>
  <si>
    <t>魔法の物語</t>
  </si>
  <si>
    <t>Ａ．アファナーシェフ／再話</t>
  </si>
  <si>
    <t>日本エディタースクール出版事業部</t>
  </si>
  <si>
    <t>シュワはここにいた</t>
  </si>
  <si>
    <t>ニール・シャスタマン／作</t>
  </si>
  <si>
    <t>ユージン・スミス</t>
  </si>
  <si>
    <t>土方 正志／著</t>
  </si>
  <si>
    <t>ハートビート</t>
  </si>
  <si>
    <t>かかし</t>
  </si>
  <si>
    <t>シド フライシュマン／文</t>
  </si>
  <si>
    <t>３６５まいにちペンギン</t>
  </si>
  <si>
    <t>ジャン＝リュック フロマンタル／ぶん</t>
  </si>
  <si>
    <t>ギャバンじいさん</t>
  </si>
  <si>
    <t>舟崎 克彦／作</t>
  </si>
  <si>
    <t>おはつ</t>
  </si>
  <si>
    <t>工藤 直子／作</t>
  </si>
  <si>
    <t>せんねんまんねん</t>
  </si>
  <si>
    <t>まど みちお／詩</t>
  </si>
  <si>
    <t>たまごを持つように</t>
  </si>
  <si>
    <t>まはら 三桃／著</t>
  </si>
  <si>
    <t>花の道は嵐の道</t>
  </si>
  <si>
    <t>天野 頌子／著</t>
  </si>
  <si>
    <t>フュージョン</t>
  </si>
  <si>
    <t>死体ばんざい</t>
  </si>
  <si>
    <t>星 新一／作</t>
  </si>
  <si>
    <t>六条 仁真／著</t>
  </si>
  <si>
    <t>えんの松原</t>
  </si>
  <si>
    <t>伊藤 遊／作</t>
  </si>
  <si>
    <t>月の森に、カミよ眠れ</t>
  </si>
  <si>
    <t>上橋 菜穂子／著</t>
  </si>
  <si>
    <t>野球の国のアリス</t>
  </si>
  <si>
    <t>北村 薫／著</t>
  </si>
  <si>
    <t>虎と月</t>
  </si>
  <si>
    <t>柳 広司／作</t>
  </si>
  <si>
    <t>月のえくぼを見た男</t>
  </si>
  <si>
    <t>鹿毛 敏夫／著</t>
  </si>
  <si>
    <t>リボン</t>
  </si>
  <si>
    <t>草野 たき／［著］</t>
  </si>
  <si>
    <t>世界がぼくを笑っても</t>
  </si>
  <si>
    <t>つづきの図書館</t>
  </si>
  <si>
    <t>ぎぶそん</t>
  </si>
  <si>
    <t>伊藤 たかみ／〔著〕</t>
  </si>
  <si>
    <t>ある漂流者のはなし</t>
  </si>
  <si>
    <t>吉岡 忍／著</t>
  </si>
  <si>
    <t>筑摩書房</t>
  </si>
  <si>
    <t>戦争を取材する : 子どもたちは何を体験したのか</t>
  </si>
  <si>
    <t>山本/美香∥著 ; 城所/潤∥装幀</t>
  </si>
  <si>
    <t>13歳の進路</t>
  </si>
  <si>
    <t>村上/龍∥著 ; はまの/ゆか∥絵 ; 平川/彰∥カバーデザイン</t>
  </si>
  <si>
    <t>東京 : 幻冬舎</t>
  </si>
  <si>
    <t>身近な発明の話</t>
  </si>
  <si>
    <t>板倉/聖宣∥著</t>
  </si>
  <si>
    <t>フィボナッチ : 自然の中にかくれた数を見つけた人</t>
  </si>
  <si>
    <t>ジョセフ・ダグニーズ∥文 ; ジョン・オブライエン∥絵 ; 渋谷/弘子∥訳</t>
  </si>
  <si>
    <t>電子顕微鏡でみる超ミクロの世界 : ものの形・生き物のしくみがよくわかる</t>
  </si>
  <si>
    <t>矢口/行雄∥著 ; 有留/晴香∥イラスト</t>
  </si>
  <si>
    <t>東京 : 誠文堂新光社</t>
  </si>
  <si>
    <t>世界の国1位と最下位 : 国際情勢の基礎を知ろう</t>
  </si>
  <si>
    <t>眞/淳平∥著</t>
  </si>
  <si>
    <t>13歳からの平和教室</t>
  </si>
  <si>
    <t>浅井/基文∥著 ; ホンマ/ヨウヘイ∥イラスト ; 加門/啓子∥装丁</t>
  </si>
  <si>
    <t>靴を売るシンデレラ</t>
  </si>
  <si>
    <t>ジョーン・バウアー∥著 ; 灰島/かり∥訳</t>
  </si>
  <si>
    <t>モーツァルトはおことわり</t>
  </si>
  <si>
    <t>マイケル・モーパーゴ∥作 ; マイケル・フォアマン∥絵 ; さくま/ゆみこ∥訳</t>
  </si>
  <si>
    <t>雲じゃらしの時間</t>
  </si>
  <si>
    <t>マロリー・ブラックマン∥作 ; 千葉/茂樹∥訳 ; 平沢/朋子∥画</t>
  </si>
  <si>
    <t>はみだしインディアンのホントにホントの物語</t>
  </si>
  <si>
    <t>シャーマン・アレクシー∥著 ; エレン・フォーニー∥絵 ; さくま/ゆみこ∥訳</t>
  </si>
  <si>
    <t>カイト : パレスチナの風に希望をのせて</t>
  </si>
  <si>
    <t>マイケル・モーパーゴ∥作 ; ローラ・カーリン∥絵 ; 杉田/七重∥訳</t>
  </si>
  <si>
    <t>盗まれたコカ・コーラ伝説</t>
  </si>
  <si>
    <t>ブライアン・フォークナー∥作 ; 三辺/律子∥訳</t>
  </si>
  <si>
    <t>ほんとうにあった12の怖い話</t>
  </si>
  <si>
    <t>スーザン・プライス∥作 ; 安藤/紀子∥ほか訳</t>
  </si>
  <si>
    <t>東京 : 長崎出版</t>
  </si>
  <si>
    <t>八月の暑さのなかで : ホラー短編集</t>
  </si>
  <si>
    <t>金原/瑞人∥編訳</t>
  </si>
  <si>
    <t>銀のらせんをたどれば</t>
  </si>
  <si>
    <t>ダイアナ・ウィン・ジョーンズ∥作 ; 市田/泉∥訳 ; 佐竹/美保∥絵</t>
  </si>
  <si>
    <t>墓場の少年 : ノーボディ・オーエンズの奇妙な生活</t>
  </si>
  <si>
    <t>ニール・ゲイマン∥著 ; 金原/瑞人∥訳 ; 鈴木/久美∥装丁</t>
  </si>
  <si>
    <t>ラスト★ショット</t>
  </si>
  <si>
    <t>ジョン・ファインスタイン∥作 ; 唐沢/則幸∥訳</t>
  </si>
  <si>
    <t>シカゴよりとんでもない町</t>
  </si>
  <si>
    <t>リチャード・ペック∥著 ; 斎藤/倫子∥訳 ; 今井/カノエ∥装画</t>
  </si>
  <si>
    <t>ルガルバンダ王子の冒険 : 古代メソポタミアの物語</t>
  </si>
  <si>
    <t>キャシー・ヘンダソン∥再話 ; ジェイン・レイ∥絵 ; 百々/佑利子∥訳</t>
  </si>
  <si>
    <t>少年弁護士セオの事件簿 1 :なぞの目撃者</t>
  </si>
  <si>
    <t>ジョン・グリシャム∥作 ; 石崎/洋司∥訳</t>
  </si>
  <si>
    <t>小さな可能性</t>
  </si>
  <si>
    <t>マルヨライン・ホフ∥著 ; 野坂/悦子∥訳</t>
  </si>
  <si>
    <t>空城の計</t>
  </si>
  <si>
    <t>〔羅/貫中∥原作〕 ; 唐/亜明∥文 ; 于/大武∥絵</t>
  </si>
  <si>
    <t>アライバル</t>
  </si>
  <si>
    <t>ショーン・タン∥著</t>
  </si>
  <si>
    <t>東京 : 河出書房新社</t>
  </si>
  <si>
    <t>よるのいえ</t>
  </si>
  <si>
    <t>スーザン・マリー・スワンソン∥文 ; ベス・クロムス∥絵 ; 谷川/俊太郎∥訳</t>
  </si>
  <si>
    <t>アンネの木</t>
  </si>
  <si>
    <t>イレーヌ・コーエン=ジャンカ∥作 ; マウリツィオ・A.C.クゥアレーロ∥絵 ; 石津/ちひろ∥訳</t>
  </si>
  <si>
    <t>〔東京〕 : くもん出版</t>
  </si>
  <si>
    <t>リヤ王と白鳥になった子どもたち</t>
  </si>
  <si>
    <t>シーラ・マックギル=キャラハン∥文 ; ガナディ・スピリン∥絵 ; もりおか/みち∥訳</t>
  </si>
  <si>
    <t>東京 : 冨山房インターナショナル</t>
  </si>
  <si>
    <t>かべ : 鉄のカーテンのむこうに育って</t>
  </si>
  <si>
    <t>ピーター・シス∥作 ; 福本/友美子∥訳 ; 清水/みどり∥書き文字</t>
  </si>
  <si>
    <t>えいご・のはらうた</t>
  </si>
  <si>
    <t>くどう/なおこ∥詩 ; W.I.えりおっと∥英訳 ; にしはら/かつまさ∥英訳</t>
  </si>
  <si>
    <t>シゲコ! : ヒロシマから海をわたって</t>
  </si>
  <si>
    <t>菅/聖子∥著 ; 野田/あい∥装画 ; 坂川/栄治∥装丁</t>
  </si>
  <si>
    <t>セキタン! : ぶちかましてオンリー・ユー</t>
  </si>
  <si>
    <t>須藤/靖貴∥著 ; 岡田/航也∥画 ; 坂川/朱音∥装幀</t>
  </si>
  <si>
    <t>アナザー修学旅行</t>
  </si>
  <si>
    <t>有沢/佳映∥著</t>
  </si>
  <si>
    <t>真夜中のカカシデイズ</t>
  </si>
  <si>
    <t>宮下/恵茉∥作 ; ヒロミチイト∥絵 ; 藤田/知子∥装丁</t>
  </si>
  <si>
    <t>ストロベリー・ブルー</t>
  </si>
  <si>
    <t>香坂/直∥著 ; 加藤/健介∥装画 ; 国枝/達也∥装丁</t>
  </si>
  <si>
    <t>夏の迷宮 : 山人奇談録</t>
  </si>
  <si>
    <t>六条/仁真∥著 ; 橋/賢亀∥装画 ; 山本/利一∥装丁</t>
  </si>
  <si>
    <t>柏葉/幸子∥作 ; 山本/容子∥絵</t>
  </si>
  <si>
    <t>アルフレートの時計台</t>
  </si>
  <si>
    <t>斉藤/洋∥著 ; 森田/みちよ∥画</t>
  </si>
  <si>
    <t>カメレオンを飼いたい!</t>
  </si>
  <si>
    <t>松本/祐子∥作 ; 佐竹/美保∥画 ; 木下/容美子∥装幀</t>
  </si>
  <si>
    <t>友情リアル</t>
  </si>
  <si>
    <t>はやみね/かおる∥〔著〕 ; 立石/彰∥〔著〕 ; 福田/隆浩∥〔著〕</t>
  </si>
  <si>
    <t>星空に魅せられた男間重富</t>
  </si>
  <si>
    <t>鳴海/風∥作 ; 高山/ケンタ∥画 ; 中島/かほる∥装幀</t>
  </si>
  <si>
    <t>天游 : 蘭学の架け橋となった男</t>
  </si>
  <si>
    <t>中川/なをみ∥作 ; こしだ/ミカ∥画 ; 中島/かほる∥装幀</t>
  </si>
  <si>
    <t>鉄のしぶきがはねる</t>
  </si>
  <si>
    <t>まはら/三桃∥著</t>
  </si>
  <si>
    <t>家元探偵マスノくん : 県立桜花高校★ぼっち部</t>
  </si>
  <si>
    <t>笹生/陽子∥著 ; くまおり/純∥イラスト ; 藤田/知子∥デザイン</t>
  </si>
  <si>
    <t>100km!</t>
  </si>
  <si>
    <t>片川/優子∥著 ; 藤田/知子∥装丁 ; 田上/千晶∥装画</t>
  </si>
  <si>
    <t>羽州ものがたり</t>
  </si>
  <si>
    <t>菅野/雪虫∥〔著〕 ; 遠田/志帆∥装画 ; 坂川/栄治∥装丁</t>
  </si>
  <si>
    <t>エアーマン</t>
  </si>
  <si>
    <t>オーエン・コルファー∥作 ; 茅野/美ど里∥訳 ; 高橋/光∥画</t>
  </si>
  <si>
    <t>エリザベス女王のお針子 : 裏切りの麗しきマント</t>
  </si>
  <si>
    <t>ケイト・ペニントン∥作 ; 柳井/薫∥訳 ; 木下/容美子∥装丁</t>
  </si>
  <si>
    <t>わたしが情報について語るなら</t>
  </si>
  <si>
    <t>松岡/正剛∥著 ; 神長/文夫∥ブックデザイン</t>
  </si>
  <si>
    <t>めっけもののサイ</t>
  </si>
  <si>
    <t>シェル・シルヴァスタイン∥作 ; 長田/弘∥訳</t>
  </si>
  <si>
    <t>ロスト・シング</t>
  </si>
  <si>
    <t>ショーン・タン∥著 ; 岸本/佐知子∥訳 ; 永松/大剛∥ブックデザイン</t>
  </si>
  <si>
    <t>いるのいないの</t>
  </si>
  <si>
    <t>京極/夏彦∥作 ; 町田/尚子∥絵 ; 東/雅夫∥編</t>
  </si>
  <si>
    <t>ワイズ・ブラウンの詩の絵本</t>
  </si>
  <si>
    <t>マーガレット・ワイズ・ブラウン∥詩 ; レナード・ワイスガード∥絵 ; 木坂/涼∥訳</t>
  </si>
  <si>
    <t>イカロスの夢 : 民話と伝説</t>
  </si>
  <si>
    <t>ジャン=コーム・ノゲス∥文 ; イポリット∥絵 ; こだま/しおり∥訳</t>
  </si>
  <si>
    <t>おうさまのおひっこし</t>
  </si>
  <si>
    <t>牡丹/靖佳∥作 ; 河村/杏奈∥デザイン</t>
  </si>
  <si>
    <t>アナベルとふしぎなけいと</t>
  </si>
  <si>
    <t>マック・バーネット∥文 ; ジョン・クラッセン∥絵 ; なかがわ/ちひろ∥訳</t>
  </si>
  <si>
    <t>「あの日」のこと : 東日本大震災2011・3・11</t>
  </si>
  <si>
    <t>高橋/邦典∥写真・文 ; 鈴木/康彦∥デザイン</t>
  </si>
  <si>
    <t>なぜカツラは大きくなったのか? : 髪型の歴史えほん</t>
  </si>
  <si>
    <t>キャスリーン・クルル∥文 ; ピーター・マローン∥絵 ; 宮坂/宏美∥訳</t>
  </si>
  <si>
    <t>ソーラーカーで未来を走る : 太陽光がつくる自然エネルギーについて考えよう</t>
  </si>
  <si>
    <t>木村/英樹∥著</t>
  </si>
  <si>
    <t>春を待つ里山 : 原発事故にゆれるフクシマで</t>
  </si>
  <si>
    <t>会田/法行∥文 ; 山口/明夏∥写真 ; 三村/漢∥デザイン</t>
  </si>
  <si>
    <t>ペッパー・ルーと死の天使</t>
  </si>
  <si>
    <t>ジェラルディン・マコックラン∥作 ; 金原/瑞人∥訳 ; 佐竹/美保∥絵</t>
  </si>
  <si>
    <t>フラワー・ベイビー</t>
  </si>
  <si>
    <t>アン・ファイン∥著 ; 墨川/博子∥訳</t>
  </si>
  <si>
    <t>ぼくは、いつでもぼくだった。</t>
  </si>
  <si>
    <t>いっこく堂∥著 ; 中村/景児∥絵 ; 村松/道代∥装丁</t>
  </si>
  <si>
    <t>印刷職人は、なぜ訴えられたのか</t>
  </si>
  <si>
    <t>ゲイル・ジャロー∥著 ; 幸田/敦子∥訳 ; 信濃/八太郎∥装画・本文カット</t>
  </si>
  <si>
    <t>いつか蝶になる日まで</t>
  </si>
  <si>
    <t>小森/香折∥作 ; 柴田/純与∥画 ; 山崎/理佐子∥装丁</t>
  </si>
  <si>
    <t>おたまじゃくしの降る町で</t>
  </si>
  <si>
    <t>八束/澄子∥著 ; 米津/祐介∥装画 ; 藤田/知子∥装幀</t>
  </si>
  <si>
    <t>快晴フライング</t>
  </si>
  <si>
    <t>古内/一絵∥著 ; 坂野/公一∥装幀 ; 吉田/友美∥装幀</t>
  </si>
  <si>
    <t>カエルの歌姫</t>
  </si>
  <si>
    <t>如月/かずさ∥著 ; 丹治/陽子∥装画 ; 田中/久子∥装丁</t>
  </si>
  <si>
    <t>風の海峡 上 :波頭をこえて</t>
  </si>
  <si>
    <t>吉橋/通夫∥著 ; ヒラノ/トシユキ∥装画 ; 城所/潤∥装幀</t>
  </si>
  <si>
    <t>風の海峡 下 :戦いの果てに</t>
  </si>
  <si>
    <t>クマのあたりまえ</t>
  </si>
  <si>
    <t>魚住/直子∥〔著〕 ; 植田/真∥絵 ; 中島/寛子∥装丁</t>
  </si>
  <si>
    <t>ゴリラは語る</t>
  </si>
  <si>
    <t>山極/寿一∥著 ; 城所/潤∥装丁</t>
  </si>
  <si>
    <t>死神の追跡者</t>
  </si>
  <si>
    <t>クリス・プリーストリー∥作 ; 堀川/志野舞∥訳 ; 佐竹/美保∥画</t>
  </si>
  <si>
    <t>スウィング!</t>
  </si>
  <si>
    <t>横沢/彰∥作 ; 五十嵐/大介∥絵 ; 城所/潤∥装丁</t>
  </si>
  <si>
    <t>戦火の馬</t>
  </si>
  <si>
    <t>マイケル・モーパーゴ∥著 ; 佐藤/見果夢∥訳</t>
  </si>
  <si>
    <t>そして、ぼくの旅はつづく</t>
  </si>
  <si>
    <t>サイモン・フレンチ∥作 ; 野の/水生∥訳 ; 小林/万希子∥画</t>
  </si>
  <si>
    <t>鷹のように帆をあげて</t>
  </si>
  <si>
    <t>まはら/三桃∥著 ; 金子/恵∥挿画 ; 田中/久子∥装丁</t>
  </si>
  <si>
    <t>珍獣病院 : ちっぽけだけど同じ命</t>
  </si>
  <si>
    <t>田向/健一∥著 ; 大岡/喜直∥装丁</t>
  </si>
  <si>
    <t>東京スカイツリーの秘密</t>
  </si>
  <si>
    <t>瀧井/宏臣∥著 ; 城所/潤∥装幀</t>
  </si>
  <si>
    <t>はるかなるアフガニスタン</t>
  </si>
  <si>
    <t>アンドリュー・クレメンツ∥著 ; 田中/奈津子∥訳 ; hiroko∥装画</t>
  </si>
  <si>
    <t>マルガレーテ・シュタイフ物語 : テディベア、それは永遠の友だち</t>
  </si>
  <si>
    <t>礒/みゆき∥著 ; 浜田/悦裕∥デザイン</t>
  </si>
  <si>
    <t>夢うばわれても : 拉致と人生</t>
  </si>
  <si>
    <t>蓮池/薫∥著</t>
  </si>
  <si>
    <t>ロス、きみを送る旅</t>
  </si>
  <si>
    <t>キース・グレイ∥作 ; 野沢/佳織∥訳 ; 須山/奈津希∥絵</t>
  </si>
  <si>
    <t>ある日とつぜん、霊媒師 [1]</t>
  </si>
  <si>
    <t>エリザベス・コーディー・キメル∥著 ; もりうち/すみこ∥訳 ; オーノ/リュウスケ∥装丁</t>
  </si>
  <si>
    <t>東京 : 朔北社</t>
  </si>
  <si>
    <t>彼女のためにぼくができること</t>
  </si>
  <si>
    <t>クリス・クラッチャー∥著 ; 西田/登∥訳 ; 門司/美恵子∥画</t>
  </si>
  <si>
    <t>ゴーストハント 1 :旧校舎怪談</t>
  </si>
  <si>
    <t>小野/不由美∥著 ; いなだ/詩穂∥カバーイラスト ; 川口/宗道∥カバー写真</t>
  </si>
  <si>
    <t>東京 : メディアファクトリー</t>
  </si>
  <si>
    <t>国境まで10マイル : コーラとアボカドの味がする九つの物語</t>
  </si>
  <si>
    <t>デイヴィッド・ライス∥作 ; ゆうき/よしこ∥訳 ; 山口/マオ∥画</t>
  </si>
  <si>
    <t>サクラ咲く</t>
  </si>
  <si>
    <t>辻村/深月∥著 ; 泉沢/光雄∥ブックデザイン ; 吟∥本文イラスト</t>
  </si>
  <si>
    <t>東京 : 光文社</t>
  </si>
  <si>
    <t>卒業</t>
  </si>
  <si>
    <t>小林/深雪∥[著] ; 石川/宏千花∥[著] ; 河合/二湖∥[著]</t>
  </si>
  <si>
    <t>灰色の地平線のかなたに</t>
  </si>
  <si>
    <t>ルータ・セペティス∥作 ; 野沢/佳織∥訳</t>
  </si>
  <si>
    <t>ミナの物語</t>
  </si>
  <si>
    <t>デイヴィッド・アーモンド∥著 ; 山田/順子∥訳 ; 柳川/貴代∥装幀</t>
  </si>
  <si>
    <t>リアル・ファッション</t>
  </si>
  <si>
    <t>ソフィア・ベネット∥著 ; 西本/かおる∥訳 ; 橋/賢亀∥装画</t>
  </si>
  <si>
    <t>草にすわる</t>
  </si>
  <si>
    <t>クラバート 上</t>
  </si>
  <si>
    <t>プロイスラー∥作 ; 中村/浩三∥訳 ; ヘルベルト・ホルツィング∥カット</t>
  </si>
  <si>
    <t>クラバート 下</t>
  </si>
  <si>
    <t>さわっておどろく! : 点字・点図がひらく世界</t>
  </si>
  <si>
    <t>広瀬/浩二郎∥著 ; 嶺重/慎∥著 ; 落合/隆郎∥カバー・扉イラスト</t>
  </si>
  <si>
    <t>三国志 上</t>
  </si>
  <si>
    <t>羅/貫中∥作 ; 小川/環樹∥共編訳 ; 武部/利男∥共編訳</t>
  </si>
  <si>
    <t>三国志 中</t>
  </si>
  <si>
    <t>三国志 下</t>
  </si>
  <si>
    <t>ショート・トリップ : ふしぎな旅をめぐる28の物語</t>
  </si>
  <si>
    <t>森/絵都∥作 ; 長崎/訓子∥絵 ; 中島/由佳理∥装丁</t>
  </si>
  <si>
    <t>兵士のハーモニカ : ロダーリ童話集</t>
  </si>
  <si>
    <t>ジャンニ・ロダーリ∥作 ; 関口/英子∥訳 ; 伊津野/果地∥さし絵</t>
  </si>
  <si>
    <t>岩波ジュニア新書 733:アニメ!リアルvs.ドリーム</t>
  </si>
  <si>
    <t>岡田浩行∥著</t>
  </si>
  <si>
    <t>「あの日」、そしてこれから 東日本大震災2011・3・11</t>
  </si>
  <si>
    <t>高橋邦典∥写真・文</t>
  </si>
  <si>
    <t>YA!ENTERTAINMENT :エール</t>
  </si>
  <si>
    <t>はやみねかおる∥[著]</t>
  </si>
  <si>
    <t>オフカウント</t>
  </si>
  <si>
    <t>筑井千枝子∥作</t>
  </si>
  <si>
    <t>ノベルズ・エクスプレス 20:おれたち戦国ロボサッカー部!</t>
  </si>
  <si>
    <t>奈雅月ありす∥作</t>
  </si>
  <si>
    <t>紙コップのオリオン</t>
  </si>
  <si>
    <t>市川朔久子∥著</t>
  </si>
  <si>
    <t>講談社青い鳥文庫 250-6:蒲生邸事件 前編</t>
  </si>
  <si>
    <t xml:space="preserve">宮部みゆき∥作 </t>
  </si>
  <si>
    <t>講談社青い鳥文庫 250-7:蒲生邸事件 後編</t>
  </si>
  <si>
    <t>宮部みゆき∥作</t>
  </si>
  <si>
    <t>カントリー・ロード</t>
  </si>
  <si>
    <t>阪口正博∥作</t>
  </si>
  <si>
    <t>グレートジャーニー探検記</t>
  </si>
  <si>
    <t>関野吉晴∥著</t>
  </si>
  <si>
    <t>声をきかせて</t>
  </si>
  <si>
    <t>樫崎茜∥著</t>
  </si>
  <si>
    <t>文研じゅべにーる :ゴジラ誕生物語</t>
  </si>
  <si>
    <t>山口理∥著</t>
  </si>
  <si>
    <t>皿と紙ひこうき</t>
  </si>
  <si>
    <t>石井睦美∥著</t>
  </si>
  <si>
    <t>NHKネットコミュニケーション小説 3:15歳の可能性</t>
  </si>
  <si>
    <t>加瀬ヒサヲ∥作</t>
  </si>
  <si>
    <t>岩波ジュニア新書 754:女子読みのススメ</t>
  </si>
  <si>
    <t>貴戸理恵∥著</t>
  </si>
  <si>
    <t>世の中への扉 :「大好き!」を見つけよう</t>
  </si>
  <si>
    <t>中原一歩∥著</t>
  </si>
  <si>
    <t>海外ミステリーBOX :沈黙の殺人者</t>
  </si>
  <si>
    <t>ダンディ・デイリー・マコール∥作</t>
  </si>
  <si>
    <t>物語の王国 2-5:都会のアリス</t>
  </si>
  <si>
    <t>七夜物語 上</t>
  </si>
  <si>
    <t>川上弘美∥著</t>
  </si>
  <si>
    <t>朝日新聞出版</t>
  </si>
  <si>
    <t>七夜物語 下</t>
  </si>
  <si>
    <t>YA!ENTERTAINMENT :ハピネス</t>
  </si>
  <si>
    <t xml:space="preserve">小林深雪∥[著] </t>
  </si>
  <si>
    <t>バンヤンの木 ぼくと父さんの?</t>
  </si>
  <si>
    <t>アーファン・マスター∥著</t>
  </si>
  <si>
    <t>静山社</t>
  </si>
  <si>
    <t>いのちのドラマ 2:ブータンの学校に美術室をつくる</t>
  </si>
  <si>
    <t>榎本智恵子∥著</t>
  </si>
  <si>
    <t>ホートン・ミア館の怖い話</t>
  </si>
  <si>
    <t>クリス・プリーストリー∥著</t>
  </si>
  <si>
    <t>金原瑞人選オールタイム・ベストYA :希望(ホープ)のいる町</t>
  </si>
  <si>
    <t>ジョーン・バウアー∥著</t>
  </si>
  <si>
    <t>SUPER!YA :負けないパティシエガール</t>
  </si>
  <si>
    <t>STAMP BOOKS :マルセロ・イン・ザ・リアルワールド</t>
  </si>
  <si>
    <t>フランシスコ・X.ストーク∥作</t>
  </si>
  <si>
    <t>岩波ジュニア新書 750:未来力養成教室</t>
  </si>
  <si>
    <t>日本SF作家クラブ∥編</t>
  </si>
  <si>
    <t>長江優子∥著</t>
  </si>
  <si>
    <t>野生のゴリラと再会する 二十六年前のわたしを覚えていたタイタスの物語</t>
  </si>
  <si>
    <t>山極寿一∥著</t>
  </si>
  <si>
    <t>ローズの小さな図書館</t>
  </si>
  <si>
    <t>キンバリー・ウィリス・ホルト∥作</t>
  </si>
  <si>
    <t>わからん薬学事始 1</t>
  </si>
  <si>
    <t>まはら三桃∥著</t>
  </si>
  <si>
    <t>京極夏彦の妖怪えほん 悲:うぶめ</t>
  </si>
  <si>
    <t>京極夏彦∥作</t>
  </si>
  <si>
    <t>長谷川集平∥[作]</t>
  </si>
  <si>
    <t>解放出版社</t>
  </si>
  <si>
    <t>神々の母に捧げる詩 アメリカ・インディアンの詩 続</t>
  </si>
  <si>
    <t>金関寿夫∥訳</t>
  </si>
  <si>
    <t>講談社の翻訳絵本 :ガラパゴス</t>
  </si>
  <si>
    <t>ジェイソン・チン∥作</t>
  </si>
  <si>
    <t>ガール・イン・レッド</t>
  </si>
  <si>
    <t>ロベルト・インノチェンティ∥原案絵</t>
  </si>
  <si>
    <t>グーテンベルクのふしぎな機械</t>
  </si>
  <si>
    <t>ジェイムズ・ランフォード∥作</t>
  </si>
  <si>
    <t>チェロの木</t>
  </si>
  <si>
    <t>いせひでこ∥[作]</t>
  </si>
  <si>
    <t>舟をつくる</t>
  </si>
  <si>
    <t>関野吉晴∥監修・写真</t>
  </si>
  <si>
    <t>マッチ箱日記</t>
  </si>
  <si>
    <t>ポール・フライシュマン∥文</t>
  </si>
  <si>
    <t>BLUEBIRD ぼくとことり</t>
  </si>
  <si>
    <t>ボブ・スタック∥作</t>
  </si>
  <si>
    <t>平凡社</t>
  </si>
  <si>
    <t>かもがわ出版</t>
  </si>
  <si>
    <t>村上 竜／著</t>
    <phoneticPr fontId="5"/>
  </si>
  <si>
    <t>山人（やまんど）奇談録</t>
    <phoneticPr fontId="5"/>
  </si>
  <si>
    <t>YA!ENTERTAINMENT :お面屋たまよし [2] 彼岸ノ祭</t>
    <phoneticPr fontId="5"/>
  </si>
  <si>
    <t>石川宏千花∥[著]</t>
    <phoneticPr fontId="5"/>
  </si>
  <si>
    <t>まんがクラスメイトは外国人 入門編 はじめて学ぶ多文化共生</t>
    <phoneticPr fontId="5"/>
  </si>
  <si>
    <t>「外国につながる子どもたちの物語」編集委員会∥編</t>
    <phoneticPr fontId="5"/>
  </si>
  <si>
    <t>ザ・ワースト中学生 [2] ここから出してくれ~!!</t>
    <phoneticPr fontId="5"/>
  </si>
  <si>
    <t>ジェームズ・パターソン∥作</t>
    <phoneticPr fontId="5"/>
  </si>
  <si>
    <t>時代をきりひらくIT企業と創設者たち 1 Facebookをつくったマーク・ザッカーバーグ</t>
    <phoneticPr fontId="5"/>
  </si>
  <si>
    <t>茶谷公人∥装丁・本文デザイン</t>
    <phoneticPr fontId="5"/>
  </si>
  <si>
    <t>ミラート年代記 1 古の民シリリム</t>
    <phoneticPr fontId="5"/>
  </si>
  <si>
    <t>ラルフ・イーザウ∥著</t>
    <phoneticPr fontId="5"/>
  </si>
  <si>
    <t>YA!ENTERTAINMENT :レガッタ! 水をつかむ [1] 水をつかむ</t>
    <phoneticPr fontId="5"/>
  </si>
  <si>
    <t>濱野京子∥[著]</t>
    <phoneticPr fontId="5"/>
  </si>
  <si>
    <t>岩波の子どもの本[カンガルー版] [2]:ふしぎなたいこ にほんむかしばなし</t>
  </si>
  <si>
    <t>石井桃子∥ぶん</t>
  </si>
  <si>
    <t>日本傑作絵本シリーズ :いっすんぼうし</t>
  </si>
  <si>
    <t>いしいももこ∥ぶん</t>
  </si>
  <si>
    <t>日本傑作絵本シリーズ :ももたろう</t>
  </si>
  <si>
    <t>松居直∥文</t>
  </si>
  <si>
    <t>幼児みんわ絵本 13:こぶとり じい</t>
  </si>
  <si>
    <t>宮川ひろ∥ぶん</t>
  </si>
  <si>
    <t>幼児みんわ絵本 31:こめんぶくあわんぶく</t>
  </si>
  <si>
    <t>松谷みよ子∥ぶん</t>
  </si>
  <si>
    <t>日本傑作絵本シリーズ :つるにょうぼう</t>
  </si>
  <si>
    <t>矢川澄子∥再話</t>
  </si>
  <si>
    <t>天人女房 日本のむかし話</t>
  </si>
  <si>
    <t xml:space="preserve">稲田和子∥再話 </t>
  </si>
  <si>
    <t>日本の民話えほん :あたまにかきの木</t>
  </si>
  <si>
    <t>小沢正∥文</t>
  </si>
  <si>
    <t>日本の民話えほん 6:こそだてゆうれい</t>
  </si>
  <si>
    <t>さねとうあきら∥文</t>
  </si>
  <si>
    <t>日本の民話えほん :たにし長者</t>
  </si>
  <si>
    <t>岩崎京子∥文</t>
  </si>
  <si>
    <t>日本の民話えほん :まのいいりょうし</t>
  </si>
  <si>
    <t>こどものとも絵本 :そばがらじさまとまめじさま 日本の昔話</t>
  </si>
  <si>
    <t>小林輝子∥再話</t>
  </si>
  <si>
    <t>こどものとも絵本 :だいくとおにろく 日本の昔話</t>
  </si>
  <si>
    <t>松居直∥再話</t>
  </si>
  <si>
    <t>こどものとも絵本 :だいふくもち</t>
  </si>
  <si>
    <t>こどものとも絵本 :ふるやのもり 日本の昔話</t>
  </si>
  <si>
    <t>瀬田貞二∥再話</t>
  </si>
  <si>
    <t>日本傑作絵本シリーズ :みるなのくら</t>
  </si>
  <si>
    <t>おざわとしお∥再話</t>
  </si>
  <si>
    <t>復刊・日本の名作絵本 4:うりこひめとあまんじゃく</t>
  </si>
  <si>
    <t>木島始∥文</t>
  </si>
  <si>
    <t>おはなし名作絵本 17:へっこきあねさがよめにきて</t>
  </si>
  <si>
    <t>大川悦生∥文</t>
  </si>
  <si>
    <t>いわさきちひろの絵本 3:うらしまたろう 日本むかし話</t>
  </si>
  <si>
    <t>松谷みよ子∥文</t>
  </si>
  <si>
    <t>フレーベル館復刊絵本セレクション :かぜのかみとこども</t>
  </si>
  <si>
    <t>山中恒∥文</t>
  </si>
  <si>
    <t>こどものとも傑作集 :あたごの浦 讃岐のおはなし</t>
  </si>
  <si>
    <t>脇和子∥再話</t>
  </si>
  <si>
    <t>こどものとも絵本 :かさじぞう 日本の昔話</t>
  </si>
  <si>
    <t>こどものとも傑作集 :くわずにょうぼう</t>
  </si>
  <si>
    <t>稲田和子∥再話</t>
  </si>
  <si>
    <t>こどものとも傑作集 :さんまいのおふだ 新潟の昔話</t>
  </si>
  <si>
    <t>水沢謙一∥再話</t>
  </si>
  <si>
    <t>こどものとも絵本 :ねずみじょうど 日本の昔話</t>
  </si>
  <si>
    <t>日本の昔話えほん 9:ねずみのよめいり</t>
  </si>
  <si>
    <t>山下明生∥文</t>
  </si>
  <si>
    <t>花さかじい 日本のむかし話</t>
  </si>
  <si>
    <t>椿原菜々子∥文</t>
  </si>
  <si>
    <t>むかしむかし絵本 2:やまんばのにしき</t>
  </si>
  <si>
    <t>まつたにみよこ∥ぶん</t>
  </si>
  <si>
    <t>むかしむかし絵本 4:なしとりきょうだい</t>
  </si>
  <si>
    <t>かんざわとしこ∥ぶん</t>
  </si>
  <si>
    <t>むかしむかし絵本 5:ちからたろう[改訂]</t>
  </si>
  <si>
    <t>いまえよしとも∥ぶん</t>
  </si>
  <si>
    <t>むかしむかし絵本 8:三ねんねたろう</t>
  </si>
  <si>
    <t>おおかわえっせい∥ぶん</t>
  </si>
  <si>
    <t>むかしむかし絵本 9:ききみみずきん</t>
  </si>
  <si>
    <t>いわさききょうこ∥ぶん</t>
  </si>
  <si>
    <t>むかしむかし絵本 19:かもとりごんべえ</t>
  </si>
  <si>
    <t>さいごうたけひこ∥ぶん</t>
  </si>
  <si>
    <t>むかしむかし絵本 22:ゆきおんな</t>
  </si>
  <si>
    <t>日本むかし話 8:したきりすずめ</t>
  </si>
  <si>
    <t>瀬川康男∥絵</t>
  </si>
  <si>
    <t>いまむかしえほん 5:かちかち山</t>
  </si>
  <si>
    <t>広松由希子∥ぶん</t>
  </si>
  <si>
    <t>日本傑作絵本シリーズ :きつねにょうぼう</t>
  </si>
  <si>
    <t>長谷川摂子∥再話</t>
  </si>
  <si>
    <t>パヨカカムイ ユカラで村をすくったアイヌのはなし</t>
  </si>
  <si>
    <t>かやのしげる∥文</t>
  </si>
  <si>
    <t>大型絵本 27:かにむかし 日本むかしばなし</t>
  </si>
  <si>
    <t>木下順二∥作</t>
  </si>
  <si>
    <t>炭焼長者 日本のむかし話</t>
  </si>
  <si>
    <t>こぐま社</t>
  </si>
  <si>
    <t>世界の民族絵本集 :雨をまちながら</t>
  </si>
  <si>
    <t>カマクシ・バラスブラマニアン∥文</t>
  </si>
  <si>
    <t>ランドセルブックス :ナスレディンのはなし トルコの昔話</t>
  </si>
  <si>
    <t>八百板洋子∥再話</t>
  </si>
  <si>
    <t>ランドセルブックス :まめじかカンチルの冒険 インドネシアの昔話</t>
  </si>
  <si>
    <t>松井由紀子∥再話</t>
  </si>
  <si>
    <t>新・創作絵本 21:さんねん峠 朝鮮のむかしばなし</t>
  </si>
  <si>
    <t>李錦玉∥作</t>
  </si>
  <si>
    <t>岩崎創作絵本 9:へらない稲たば 朝鮮のむかしばなし</t>
  </si>
  <si>
    <t>インドの昔話 :きんいろのしか</t>
  </si>
  <si>
    <t>唯野元弘∥文</t>
  </si>
  <si>
    <t>インドの昔話 :さるのはし</t>
  </si>
  <si>
    <t>インドの昔話 :そらをあるくしろいぞう</t>
  </si>
  <si>
    <t>インドの昔話 :ひにとびこんだうさぎ</t>
  </si>
  <si>
    <t>西本鶏介∥文</t>
  </si>
  <si>
    <t>インドの昔話 :みんなでまもったひなどり</t>
  </si>
  <si>
    <t>大型絵本 7:王さまと九人のきょうだい 中国の民話</t>
  </si>
  <si>
    <t>君島久子∥訳</t>
  </si>
  <si>
    <t>大型絵本 :銀のうでわ 中国の民話</t>
  </si>
  <si>
    <t>君島久子∥文</t>
  </si>
  <si>
    <t>巨人グミヤーと太陽と月 中国のむかしばなし</t>
  </si>
  <si>
    <t>大型絵本 :天女の里がえり 中国のむかしばなし</t>
  </si>
  <si>
    <t>アジア心の民話 4:語りおじさんのベトナム民話</t>
  </si>
  <si>
    <t>坂入政生∥編・語り</t>
  </si>
  <si>
    <t>アジア心の民話 5:語りおばさんのインドネシア民話</t>
  </si>
  <si>
    <t>杉浦邦子∥編・語り</t>
  </si>
  <si>
    <t>イッイッイッたりないよ ベトナム民話から</t>
  </si>
  <si>
    <t>多摩高校日本語ボランティアサークル∥企画構成</t>
  </si>
  <si>
    <t>かど創房</t>
  </si>
  <si>
    <t>ロンポポ オオカミと三にんのむすめ</t>
  </si>
  <si>
    <t>エド・ヤング∥再話</t>
  </si>
  <si>
    <t>古今社</t>
  </si>
  <si>
    <t>さるとわに ジャータカ物語より</t>
  </si>
  <si>
    <t>ポール・ガルドン∥さく</t>
  </si>
  <si>
    <t>とらとほしがき 韓国のむかしばなし</t>
  </si>
  <si>
    <t>パクジェヒョン∥再話絵</t>
  </si>
  <si>
    <t>韓国の絵本10選 :水宮歌 こどもパンソリ絵本</t>
  </si>
  <si>
    <t>イヒョンスン∥文</t>
  </si>
  <si>
    <t>世界の民話傑作選 :たまごからうま ベンガルの民話</t>
  </si>
  <si>
    <t>酒井公子∥再話</t>
  </si>
  <si>
    <t>世界の民族絵本集 :ねずみのおよめいり</t>
  </si>
  <si>
    <t>チャンモニカ∥文</t>
  </si>
  <si>
    <t>日本傑作絵本シリーズ :スーホの白い馬 モンゴル民話</t>
  </si>
  <si>
    <t>大塚勇三∥再話</t>
  </si>
  <si>
    <t>なみだでくずれた万里の長城 中国の民話</t>
  </si>
  <si>
    <t>唐亜明∥文</t>
  </si>
  <si>
    <t>日本傑作絵本シリーズ :ほしになったりゅうのきば</t>
  </si>
  <si>
    <t>君島久子∥再話</t>
  </si>
  <si>
    <t>あわ一つぶでよめをもらったわかもの</t>
  </si>
  <si>
    <t>イ・ミエ∥ぶん</t>
  </si>
  <si>
    <t>少年写真新聞社</t>
  </si>
  <si>
    <t>うさぎのさいばん</t>
  </si>
  <si>
    <t>キムセシル∥ぶん</t>
  </si>
  <si>
    <t>ゴナンとかいぶつ モンゴルの昔話より</t>
  </si>
  <si>
    <t>イチンノロブ・ガンバートル∥文</t>
  </si>
  <si>
    <t>こどものとも傑作集 49:たなばた</t>
  </si>
  <si>
    <t>ちょうちんまつり</t>
  </si>
  <si>
    <t>木城えほんの郷</t>
  </si>
  <si>
    <t>とらはらパーティー</t>
  </si>
  <si>
    <t>シン・トングン∥作・絵</t>
  </si>
  <si>
    <t>大型絵本 :ふしぎなしろねずみ 韓国のむかしばなし</t>
  </si>
  <si>
    <t>チャン・チョルムン∥文</t>
  </si>
  <si>
    <t>プルガサリ</t>
  </si>
  <si>
    <t>キム・ジュンチョル∥再話</t>
  </si>
  <si>
    <t>こどものとも絵本 :プンクマインチャ ネパールの昔話</t>
  </si>
  <si>
    <t>世界傑作絵本シリーズ :ヤンメイズとりゅう</t>
  </si>
  <si>
    <t>児童図書館・絵本の部屋 :ラン パン パン インドみんわ</t>
  </si>
  <si>
    <t>マギー・ダフ∥さいわ</t>
  </si>
  <si>
    <t>イングンニムのみみ</t>
  </si>
  <si>
    <t>ソジョンオ∥文</t>
  </si>
  <si>
    <t>新・どの本で調べるか 2006年版</t>
  </si>
  <si>
    <t>図書館流通センター／編</t>
  </si>
  <si>
    <t>リブリオ出版</t>
  </si>
  <si>
    <t>調べ学習の基礎の基礎</t>
  </si>
  <si>
    <t>赤木 かん子／著</t>
  </si>
  <si>
    <t>総合百科事典ポプラディア １</t>
  </si>
  <si>
    <t>総合百科事典ポプラディア ２</t>
  </si>
  <si>
    <t>総合百科事典ポプラディア ３</t>
  </si>
  <si>
    <t>総合百科事典ポプラディア ４</t>
  </si>
  <si>
    <t>総合百科事典ポプラディア ５</t>
  </si>
  <si>
    <t>総合百科事典ポプラディア ６</t>
  </si>
  <si>
    <t>総合百科事典ポプラディア ７</t>
  </si>
  <si>
    <t>総合百科事典ポプラディア ８</t>
  </si>
  <si>
    <t>総合百科事典ポプラディア ９</t>
  </si>
  <si>
    <t>総合百科事典ポプラディア １０</t>
  </si>
  <si>
    <t>総合百科事典ポプラディア １１</t>
  </si>
  <si>
    <t>総合百科事典ポプラディア １２</t>
  </si>
  <si>
    <t>総合百科事典ポプラディア プラス１－２００５補遺</t>
  </si>
  <si>
    <t>きっずジャポニカ</t>
  </si>
  <si>
    <t>小学館国語辞典編集部／編集</t>
  </si>
  <si>
    <t>朝日ジュニア学習年鑑 ２０１０</t>
  </si>
  <si>
    <t>日本のすがた ２０１０</t>
  </si>
  <si>
    <t>矢野恒太記念会／編集</t>
  </si>
  <si>
    <t>矢野恒太記念会</t>
  </si>
  <si>
    <t>現代用語の基礎知識学習版 ２０１０→２０１１</t>
  </si>
  <si>
    <t>現代用語検定協会／監修</t>
  </si>
  <si>
    <t>自由国民社</t>
  </si>
  <si>
    <t>ユニバーサルデザインがわかる事典</t>
  </si>
  <si>
    <t>柏原 士郎／監修</t>
  </si>
  <si>
    <t>読んで見て楽しむ世界地図帳</t>
  </si>
  <si>
    <t>井田 仁康／監修</t>
  </si>
  <si>
    <t>日本と世界のしくみがわかる！よのなかマップ</t>
  </si>
  <si>
    <t>日能研／編</t>
  </si>
  <si>
    <t>日本経済新聞出版社</t>
  </si>
  <si>
    <t>ギネス世界記録２０１１</t>
  </si>
  <si>
    <t>クレイグ グレンディ／編</t>
  </si>
  <si>
    <t>角川マーケティング</t>
  </si>
  <si>
    <t>コドモの常識ものしり事典 １</t>
  </si>
  <si>
    <t>荒俣 宏／監修</t>
  </si>
  <si>
    <t>日本図書センター</t>
  </si>
  <si>
    <t>コドモの常識ものしり事典 ２</t>
  </si>
  <si>
    <t>コドモの常識ものしり事典 ３</t>
  </si>
  <si>
    <t>めざせ！キッズ・ライブラリアン １</t>
  </si>
  <si>
    <t>めざせ！キッズ・ライブラリアン ２</t>
  </si>
  <si>
    <t>めざせ！キッズ・ライブラリアン ３</t>
  </si>
  <si>
    <t>情報を整理する新聞術</t>
  </si>
  <si>
    <t>岸尾 祐二／監修</t>
  </si>
  <si>
    <t>知識が増える辞書引き術</t>
  </si>
  <si>
    <t>深谷 圭助／監修</t>
  </si>
  <si>
    <t>復習に役立つノート術</t>
  </si>
  <si>
    <t>菊池 省三／監修</t>
  </si>
  <si>
    <t>辞典・資料がよくわかる事典</t>
  </si>
  <si>
    <t>表・グラフのかき方事典</t>
  </si>
  <si>
    <t>小西 豊文／監修</t>
  </si>
  <si>
    <t>東京 : 朝日新聞出版</t>
  </si>
  <si>
    <t>矢野恒太記念会∥編集</t>
  </si>
  <si>
    <t>東京 : 矢野恒太記念会</t>
  </si>
  <si>
    <t>現代用語検定協会∥監修 ; 井出/重昭∥執筆代表 ; 長谷川/義史∥表紙装画</t>
  </si>
  <si>
    <t>東京 : 自由国民社</t>
  </si>
  <si>
    <t>辞典・資料がよくわかる事典 : 読んでおもしろい</t>
  </si>
  <si>
    <t>深谷/圭助∥監修 ; クリエイティブ・スイート∥編集・構成・DTP・カバーデザイン・本文デザイン ; 浜田/保∥カバー・本文デザイン</t>
  </si>
  <si>
    <t>本のさがし方がわかる事典 : 図書館の達人!</t>
  </si>
  <si>
    <t>金中/利和∥監修 ; 造事務所∥編集・構成</t>
  </si>
  <si>
    <t>総合百科事典ポプラディア : 新訂版</t>
  </si>
  <si>
    <t>1 :あ・い</t>
  </si>
  <si>
    <t>2 :う・え・お・かそ</t>
  </si>
  <si>
    <t>3 :かた・き・く</t>
  </si>
  <si>
    <t>4 :け・こ・さ</t>
  </si>
  <si>
    <t>5 :し</t>
  </si>
  <si>
    <t>6 :す・せ・そ・た</t>
  </si>
  <si>
    <t>7 :ち・つ・て・と</t>
  </si>
  <si>
    <t>8 :な・に・ぬ・ね・の・は</t>
  </si>
  <si>
    <t>9 :ひ・ふ・へ</t>
  </si>
  <si>
    <t>10 :ほ・ま・み・む・め・も</t>
  </si>
  <si>
    <t>11 :や・ゆ・よ・ら・り・る・れ・ろ・わ・ん</t>
  </si>
  <si>
    <t>12 :索引</t>
  </si>
  <si>
    <t>21世紀こども百科</t>
  </si>
  <si>
    <t>別冊21世紀こども百科大疑問</t>
  </si>
  <si>
    <t>21世紀こども百科大図解</t>
  </si>
  <si>
    <t>ギネス世界記録 2012</t>
  </si>
  <si>
    <t>クレイグ・グレンディ∥編 ; [赤岩/ゆみ∥ほか訳]</t>
  </si>
  <si>
    <t>東京 : 角川マガジンズ</t>
  </si>
  <si>
    <t>ニュース年鑑 2011年</t>
  </si>
  <si>
    <t>池上/彰∥監修 ; こどもくらぶ∥編集</t>
  </si>
  <si>
    <t>こども大図鑑 : なんでも!いっぱい!</t>
  </si>
  <si>
    <t>ジュリー・フェリス∥ほか編集 ; キム・ブライアン∥[ほか]執筆・監修 ; 米村/でんじろう∥日本語版監修</t>
  </si>
  <si>
    <t>朝日ジュニア学習年鑑 2012</t>
  </si>
  <si>
    <t>ニュース年鑑 2012 :巻頭特集2011.3.11東日本大震災</t>
  </si>
  <si>
    <t>池上/彰∥監修</t>
  </si>
  <si>
    <t>現代用語検定協会∥監修 ; 木村/伝兵衛∥アートディレクション ; 長谷川/義史∥表紙装画</t>
  </si>
  <si>
    <t xml:space="preserve"> 2012年3年</t>
  </si>
  <si>
    <t>小学館こども大百科 : キッズペディア</t>
  </si>
  <si>
    <t>池内/了∥[ほか]総監修 ; 杉山/伸一∥装幀・本文デザイン ; 見留/裕∥本文デザイン</t>
  </si>
  <si>
    <t>もののはかりかた大研究 : しくみや方法にびっくり!</t>
  </si>
  <si>
    <t>瀧澤/美奈子∥著 ; 片庭/稔∥イラスト</t>
  </si>
  <si>
    <t>日本全国No.1図鑑 : 産業・自然・文化の日本一大集合!</t>
  </si>
  <si>
    <t>赤木/かん子∥企画協力 ; 阪本/純代∥イラスト</t>
  </si>
  <si>
    <t>日本はじめて図鑑 : 身近な「もの」のはじまりがわかる</t>
  </si>
  <si>
    <t>田中/裕二∥監修 ; 森/孝史∥本文デザイン ; 花島/ゆき∥イラスト</t>
  </si>
  <si>
    <t>137億年の物語 : 宇宙が始まってから今日までの全歴史</t>
  </si>
  <si>
    <t>クリストファー・ロイド∥著 ; 野中/香方子∥訳 ; 永井/翔∥装幀・デザイン</t>
  </si>
  <si>
    <t>東京 : 文藝春秋</t>
  </si>
  <si>
    <t>河合/雅雄∥監修 ; 岩井/宏實∥監修 ; 「みんなの博物館」編集委員会∥編集</t>
  </si>
  <si>
    <t>現代用語の基礎知識学習版 大人はもちろん子どもにも。 2013→2014</t>
  </si>
  <si>
    <t>現代用語検定協会∥監修</t>
  </si>
  <si>
    <t>日本のすがた 日本をもっと知るための社会科資料集 2013</t>
  </si>
  <si>
    <t>朝日ジュニア学習年鑑 2013</t>
  </si>
  <si>
    <t>ニュース年鑑 2013</t>
  </si>
  <si>
    <t>池上彰∥監修</t>
  </si>
  <si>
    <t>スポーツ年鑑 2013</t>
  </si>
  <si>
    <t>野尻雅子∥イラスト(地図)</t>
  </si>
  <si>
    <t>二村 健／監修</t>
    <phoneticPr fontId="5"/>
  </si>
  <si>
    <t>朝日ジュニア学習年鑑 2011</t>
    <phoneticPr fontId="5"/>
  </si>
  <si>
    <t>日本のすがた : 表とグラフでみる社会科資料集 2011</t>
    <phoneticPr fontId="5"/>
  </si>
  <si>
    <t>現代用語の基礎知識学習版 : 大人はもちろん子どもにも。 2011→2012</t>
    <phoneticPr fontId="5"/>
  </si>
  <si>
    <t>現代用語の基礎知識学習版 : 大人はもちろん子どもにも。 2012→2013</t>
    <phoneticPr fontId="5"/>
  </si>
  <si>
    <t>日本のすがた : 表とグラフでみる社会科資料集 2012</t>
    <phoneticPr fontId="5"/>
  </si>
  <si>
    <t>調べてナットク!みんなの博物館 1 :日本列島の自然を調べよう</t>
    <phoneticPr fontId="5"/>
  </si>
  <si>
    <t>調べてナットク!みんなの博物館 2 :地球のはじまりと生物の進化を調べよう</t>
    <phoneticPr fontId="5"/>
  </si>
  <si>
    <t>調べてナットク!みんなの博物館 5 :くらしと伝統工芸について調べよう</t>
    <phoneticPr fontId="5"/>
  </si>
  <si>
    <t>調べてナットク!みんなの博物館 別巻 :博物館ガイド・さくいん</t>
    <phoneticPr fontId="5"/>
  </si>
  <si>
    <t>調べてナットク!みんなの博物館 3 :日本の歴史を調べよう 1</t>
    <phoneticPr fontId="5"/>
  </si>
  <si>
    <t>調べてナットク!みんなの博物館 4 :日本の歴史を調べよう 2</t>
    <phoneticPr fontId="5"/>
  </si>
  <si>
    <t>池上彰の新聞活用大事典 調べてまとめて発表しよう! 1 新聞って面白い!</t>
  </si>
  <si>
    <t>池上彰の新聞活用大事典 調べてまとめて発表しよう! 2 新聞をもっと知ろう!</t>
  </si>
  <si>
    <t>池上彰の新聞活用大事典 調べてまとめて発表しよう! 3 新聞を使ってみよう!</t>
  </si>
  <si>
    <t>池上彰の新聞活用大事典 調べてまとめて発表しよう! 4 新聞を作ってみよう!</t>
  </si>
  <si>
    <t>学習に役立つ!なるほど新聞活用術 1 新聞まるごと大かいぼう</t>
  </si>
  <si>
    <t>市村均∥文</t>
  </si>
  <si>
    <t>学習に役立つ!なるほど新聞活用術 2 新聞をつかってことばをさがそう</t>
  </si>
  <si>
    <t>学習に役立つ!なるほど新聞活用術 3 新聞をつかって記事をつくろう</t>
  </si>
  <si>
    <t>調べてまとめて新聞づくり 1 :新聞ってどんなもの?</t>
  </si>
  <si>
    <t>竹泉/稔∥監修 ; 信太/和美∥装丁・デザイン・DTP</t>
  </si>
  <si>
    <t>調べてまとめて新聞づくり 2 :新聞のつくり方・見せ方</t>
  </si>
  <si>
    <t>竹泉/稔∥監修</t>
  </si>
  <si>
    <t>調べてまとめて新聞づくり 3 :授業のまとめ新聞をつくろう</t>
  </si>
  <si>
    <t>調べてまとめて新聞づくり 4 :研究したことを新聞で発表しよう</t>
  </si>
  <si>
    <t>調べてまとめて新聞づくり 5 :学級新聞・学校新聞をつくろう</t>
  </si>
  <si>
    <t>新聞を読もう! 1 :新聞を読んでみよう!</t>
  </si>
  <si>
    <t>鈴木/雄雅∥監修 ; 井戸/佳奈∥文 ; 高田/沙織∥文</t>
  </si>
  <si>
    <t>新聞を読もう! 2 :新聞づくりに挑戦!</t>
  </si>
  <si>
    <t>新聞を読もう! 3 :新聞博士になろう!</t>
  </si>
  <si>
    <t>鈴木/雄雅∥監修 ; 渡辺/ゆき∥文 ; 高田/沙織∥文</t>
  </si>
  <si>
    <t>学習新聞のつくり方事典 : わかりやすく伝えよう!</t>
  </si>
  <si>
    <t>鈴木/伸男∥編 ; 尾崎/篤史∥装幀</t>
  </si>
  <si>
    <t>新聞わくわく活用事典 : 読む力、考える力、調べる力が身につく</t>
  </si>
  <si>
    <t>鈴木/伸男∥監修</t>
  </si>
  <si>
    <t>世界を動かした世界史有名人物事典</t>
  </si>
  <si>
    <t>「世界を動かした世界史有名人物事典」日本語版翻訳プロジェクトチーム／編集</t>
  </si>
  <si>
    <t>日本をつくった日本史有名人物事典</t>
  </si>
  <si>
    <t>「日本史有名人物事典」編集委員会／編集</t>
  </si>
  <si>
    <t>ノーベル賞がわかる事典</t>
  </si>
  <si>
    <t>土肥 義治／監修</t>
  </si>
  <si>
    <t>日本の歴史人物</t>
  </si>
  <si>
    <t>佐藤 和彦／監修</t>
  </si>
  <si>
    <t>郷土をつくった偉人事典</t>
  </si>
  <si>
    <t>上田 孝俊／監修</t>
  </si>
  <si>
    <t>プロジェクト新・偉人伝／著・編集</t>
  </si>
  <si>
    <t>プロジェクト新 偉人伝／著・編集</t>
  </si>
  <si>
    <t>ゲルニカ ピカソ、故国への愛</t>
  </si>
  <si>
    <t>アラン・セール∥文・図版構成</t>
  </si>
  <si>
    <t>新・おはなし名画シリーズ 22:若沖のまいごの象 絵本画集</t>
  </si>
  <si>
    <t>狩野博幸∥監修</t>
  </si>
  <si>
    <t>博雅堂出版</t>
  </si>
  <si>
    <t>絵本地球ライブラリー :石の巨人 ミケランジェロのダビデ像</t>
  </si>
  <si>
    <t>ジェーン・サトクリフ∥文</t>
  </si>
  <si>
    <t>ゴッホ 風がはこんだ色彩</t>
  </si>
  <si>
    <t>キアーラ・ロッサーニ∥文</t>
  </si>
  <si>
    <t>講談社の翻訳絵本 :コルチャック先生 子どもの権利条約の父</t>
  </si>
  <si>
    <t>トメク・ボガツキ∥作</t>
  </si>
  <si>
    <t>キング牧師の力づよいことば マーティン・ルーサー・キングの生涯</t>
  </si>
  <si>
    <t>ドリーン・ラパポート∥文</t>
  </si>
  <si>
    <t>伝記世界を変えた人々 9:ガンジー インドを独立にみちびき、非暴力によって世界を変えた人</t>
  </si>
  <si>
    <t>マイケル・ニコルソン∥著</t>
  </si>
  <si>
    <t>暗やみの中のきらめき 点字をつくったルイ・ブライユ</t>
  </si>
  <si>
    <t>マイヤリーサ・ディークマン∥著</t>
  </si>
  <si>
    <t>作曲家の物語シリーズ 3:ベートーヴェン 運命は扉をたたく</t>
  </si>
  <si>
    <t>ひの まどか著</t>
  </si>
  <si>
    <t>わたしのなかの子ども</t>
  </si>
  <si>
    <t>シビル・ウェッタシンハ∥著</t>
  </si>
  <si>
    <t>講談社 火の鳥伝記文庫 75:手塚治虫 まんがとアニメで世界をむすぶ</t>
  </si>
  <si>
    <t>中尾明∥著</t>
  </si>
  <si>
    <t>講談社 火の鳥伝記文庫 20:宮沢賢治 銀河鉄道の童話詩人</t>
  </si>
  <si>
    <t>西本鶏介∥著</t>
  </si>
  <si>
    <t>講談社 火の鳥伝記文庫 64:モーツァルト 永遠の天才音楽家</t>
  </si>
  <si>
    <t>中川美登利∥著</t>
  </si>
  <si>
    <t>ガンたちとともに コンラートローレンツ物語</t>
  </si>
  <si>
    <t>イレーヌ グリーンスタイン∥作</t>
  </si>
  <si>
    <t>グレゴール・メンデル エンドウを育てた修道士</t>
  </si>
  <si>
    <t>シェリル・バードー∥文</t>
  </si>
  <si>
    <t>スティーブ・ジョブズの生き方</t>
  </si>
  <si>
    <t>カレン・ブルーメンタール∥著</t>
  </si>
  <si>
    <t>こんな生き方がしたい :生命科学者中村桂子</t>
  </si>
  <si>
    <t>大橋由香子∥著</t>
  </si>
  <si>
    <t>天と地を測った男 伊能忠敬</t>
  </si>
  <si>
    <t>岡崎ひでたか∥作</t>
  </si>
  <si>
    <t>講談社 火の鳥伝記文庫 29:ガリレオ それでも地球は動く</t>
  </si>
  <si>
    <t>草下英明∥著</t>
  </si>
  <si>
    <t>講談社 火の鳥伝記文庫 5:キュリー夫人 輝く二つのノーベル賞</t>
  </si>
  <si>
    <t>ドーリー∥著</t>
  </si>
  <si>
    <t>時代をきりひらくIT企業と創設者たち 2 Twitterをつくった3人の男</t>
    <phoneticPr fontId="5"/>
  </si>
  <si>
    <t>都道府県別日本地理 〔1〕 :北海道・東北地方</t>
  </si>
  <si>
    <t>小松/陽介∥監修 ; 伊藤/徹哉∥監修 ; 鈴木/厚志∥監修</t>
  </si>
  <si>
    <t>都道府県別日本地理 〔2〕 :関東地方</t>
  </si>
  <si>
    <t>都道府県別日本地理 〔3〕 :中部地方</t>
  </si>
  <si>
    <t>都道府県別日本地理 〔4〕 :近畿地方</t>
  </si>
  <si>
    <t>都道府県別日本地理 〔5〕 :中国・四国地方</t>
  </si>
  <si>
    <t>都道府県別日本地理 〔6〕 :九州地方</t>
  </si>
  <si>
    <t>日本地理</t>
  </si>
  <si>
    <t>保岡/孝之∥監修 ; 細野/綾子∥装丁 ; 中村/知史∥[ほか]イラスト</t>
  </si>
  <si>
    <t>21世紀こども地図館</t>
  </si>
  <si>
    <t>日本列島 : 地層・地形・岩石・化石</t>
  </si>
  <si>
    <t>猪郷/久義∥著</t>
  </si>
  <si>
    <t>地図の読みかた遊びかた絵事典 : こうすればつかえる、よくわかる</t>
  </si>
  <si>
    <t>渡辺/一夫∥文 ; 清水/靖夫∥監修</t>
  </si>
  <si>
    <t>アジア・太平洋戦争</t>
  </si>
  <si>
    <t>森/武麿∥監修</t>
  </si>
  <si>
    <t>衣食住の歴史</t>
  </si>
  <si>
    <t>西本/豊弘∥監修</t>
  </si>
  <si>
    <t>昔のくらし</t>
  </si>
  <si>
    <t>田中/力∥監修</t>
  </si>
  <si>
    <t>昔の道具</t>
  </si>
  <si>
    <t>工藤/員功∥監修 ; 渡辺/由美子∥文 ; 細野/綾子∥装丁・本文デザイン</t>
  </si>
  <si>
    <t>日本の歴史 1 :旧石器～平安時代</t>
  </si>
  <si>
    <t>日本の歴史 2 :鎌倉～安土桃山時代</t>
  </si>
  <si>
    <t>日本の歴史 3 :江戸時代</t>
  </si>
  <si>
    <t>日本の歴史 4 :幕末～昭和時代(前期)</t>
  </si>
  <si>
    <t>日本の歴史 5 :昭和時代(後期)～現代</t>
  </si>
  <si>
    <t>佐藤/和彦∥監修</t>
  </si>
  <si>
    <t>21世紀こども百科歴史館</t>
  </si>
  <si>
    <t>21世紀こども百科もののはじまり館</t>
  </si>
  <si>
    <t>21世紀こども人物館 : WHO'S WHO</t>
  </si>
  <si>
    <t>アン・ミラード∥文 ; スティーブ・ヌーン∥絵 ; 松沢/あさか∥訳</t>
  </si>
  <si>
    <t>日本と世界の歴史対比事典 : 並べてみれば、発見がいっぱい!</t>
  </si>
  <si>
    <t>関/真興∥監修 ; エディット∥編著</t>
  </si>
  <si>
    <t>日本の歴史</t>
  </si>
  <si>
    <t>日本なんでも年表</t>
  </si>
  <si>
    <t>日本なんでも年表編集委員会／編</t>
  </si>
  <si>
    <t>統計・資料で見る日本地図の本 １</t>
  </si>
  <si>
    <t>統計・資料で見る日本地図の本 ２</t>
  </si>
  <si>
    <t>統計・資料で見る日本地図の本 ３</t>
  </si>
  <si>
    <t>統計・資料で見る日本地図の本 ４</t>
  </si>
  <si>
    <t>統計・資料で見る日本地図の本 ５</t>
  </si>
  <si>
    <t>統計・資料で見る日本地図の本 ６</t>
  </si>
  <si>
    <t>統計・資料で見る日本地図の本 ７</t>
  </si>
  <si>
    <t>統計・資料で見る日本地図の本 ８</t>
  </si>
  <si>
    <t>「マーク」の絵事典</t>
  </si>
  <si>
    <t>ＰＨＰ研究所／編</t>
  </si>
  <si>
    <t>日本の遺跡と遺産 １</t>
  </si>
  <si>
    <t>茶谷 公人／装丁</t>
  </si>
  <si>
    <t>日本の遺跡と遺産 ２</t>
  </si>
  <si>
    <t>日本の遺跡と遺産 ３</t>
  </si>
  <si>
    <t>日本の遺跡と遺産 ４</t>
  </si>
  <si>
    <t>日本の遺跡と遺産 ５</t>
  </si>
  <si>
    <t>日本の遺跡と遺産 ６</t>
  </si>
  <si>
    <t>日本の遺跡と遺産 ７</t>
  </si>
  <si>
    <t>江戸の町 上</t>
  </si>
  <si>
    <t>内藤 昌／著</t>
  </si>
  <si>
    <t>草思社</t>
  </si>
  <si>
    <t>教科書に出てくる歴史ビジュアル実物大図鑑</t>
  </si>
  <si>
    <t>山下 裕二／監修</t>
  </si>
  <si>
    <t>江戸の町 下</t>
  </si>
  <si>
    <t>（新装版）奈良の大仏</t>
  </si>
  <si>
    <t>香取 忠彦／著</t>
  </si>
  <si>
    <t>（新装版）平城京</t>
  </si>
  <si>
    <t>宮本 長二郎／著</t>
  </si>
  <si>
    <t>（新装版）法隆寺</t>
  </si>
  <si>
    <t>西岡 常一／著</t>
  </si>
  <si>
    <t>歴史を知ろう明治から平成 1 :国民国家をつくる</t>
  </si>
  <si>
    <t>「歴史を知ろう明治から平成」編集委員会∥編</t>
  </si>
  <si>
    <t>歴史を知ろう明治から平成 2 :社会の近代化</t>
  </si>
  <si>
    <t>歴史を知ろう明治から平成 3 :アジア・太平洋戦争</t>
  </si>
  <si>
    <t>歴史を知ろう明治から平成 4 :敗戦のあとの日本</t>
  </si>
  <si>
    <t>歴史を知ろう明治から平成 5 :高度経済成長</t>
  </si>
  <si>
    <t>歴史を知ろう明治から平成 6 :変化をつづける現代</t>
  </si>
  <si>
    <t>データ日本地図</t>
  </si>
  <si>
    <t>清水 靖夫／監修</t>
  </si>
  <si>
    <t>都道府県別日本の地理データマップ １</t>
  </si>
  <si>
    <t>西須 幸栄／装丁・デザイン</t>
  </si>
  <si>
    <t>都道府県別日本の地理データマップ ２</t>
  </si>
  <si>
    <t>都道府県別日本の地理データマップ ３</t>
  </si>
  <si>
    <t>都道府県別日本の地理データマップ ４</t>
  </si>
  <si>
    <t>都道府県別日本の地理データマップ ５</t>
  </si>
  <si>
    <t>都道府県別日本の地理データマップ ６</t>
  </si>
  <si>
    <t>都道府県別日本の地理データマップ ７</t>
  </si>
  <si>
    <t>都道府県別日本の地理データマップ ８</t>
  </si>
  <si>
    <t>都道府県別日本地理 〔１〕</t>
  </si>
  <si>
    <t>小松 陽介／監修</t>
  </si>
  <si>
    <t>都道府県別日本地理 〔２〕</t>
  </si>
  <si>
    <t>都道府県別日本地理 〔３〕</t>
  </si>
  <si>
    <t>都道府県別日本地理 〔４〕</t>
  </si>
  <si>
    <t>都道府県別日本地理 〔５〕</t>
  </si>
  <si>
    <t>都道府県別日本地理 〔６〕</t>
  </si>
  <si>
    <t>領土を考える 1 領土ってなに?</t>
  </si>
  <si>
    <t>塚本孝∥監修</t>
  </si>
  <si>
    <t>領土を考える 2 日本の領土問題を考える</t>
  </si>
  <si>
    <t>領土を考える 3 世界の紛争と領土問題</t>
  </si>
  <si>
    <t>平和・環境・歴史を考える国境の本 増補改訂版 増補改訂版 1 国境のひみつをさぐろう</t>
  </si>
  <si>
    <t>平和・環境・歴史を考える国境の本 増補改訂版 増補改訂版 2 日本の国境</t>
  </si>
  <si>
    <t>平和・環境・歴史を考える国境の本 増補改訂版 改訂版 3 アジアの国境</t>
  </si>
  <si>
    <t>平和・環境・歴史を考える国境の本 増補改訂版 改訂版 4 ヨーロッパ・アフリカ・南北アメリカの国境</t>
  </si>
  <si>
    <t>平和・環境・歴史を考える国境の本 増補改訂版 改訂版 5 国境が消える!?</t>
  </si>
  <si>
    <t>絵で見るある町の歴史 : タイムトラベラーと旅する12000年</t>
    <phoneticPr fontId="5"/>
  </si>
  <si>
    <t>漢字の大常識</t>
  </si>
  <si>
    <t>神林 京子／文</t>
  </si>
  <si>
    <t>みんなまちがえる漢字が読める本</t>
  </si>
  <si>
    <t>加納 喜光／著</t>
  </si>
  <si>
    <t>漢字遊びハンドブック</t>
  </si>
  <si>
    <t>馬場 雄二／著</t>
  </si>
  <si>
    <t>仮説社</t>
  </si>
  <si>
    <t>読める・読めない漢字とあそぶ</t>
  </si>
  <si>
    <t>漢字えほん</t>
  </si>
  <si>
    <t>とだ こうしろう／作・絵</t>
  </si>
  <si>
    <t>戸田デザイン研究室</t>
  </si>
  <si>
    <t>漢字クイズ絵本 １年生</t>
  </si>
  <si>
    <t>ばば ゆうじ／著</t>
  </si>
  <si>
    <t>漢字クイズ絵本 ２年生</t>
  </si>
  <si>
    <t>漢字クイズ絵本 ３年生</t>
  </si>
  <si>
    <t>漢字クイズ絵本 ４年生</t>
  </si>
  <si>
    <t>漢字クイズ絵本 ５年生</t>
  </si>
  <si>
    <t>漢字クイズ絵本 ６年生</t>
  </si>
  <si>
    <t>神さまがくれた漢字たち</t>
  </si>
  <si>
    <t>山本 史也／著</t>
  </si>
  <si>
    <t>神さまがくれた漢字たち 続</t>
  </si>
  <si>
    <t>おもしろ漢字塾 １</t>
  </si>
  <si>
    <t>ＷＩＬＬこども知育研究所／編 著</t>
  </si>
  <si>
    <t>おもしろ漢字塾 ２</t>
  </si>
  <si>
    <t>ＷＩＬＬこども知育研究所／編・著</t>
  </si>
  <si>
    <t>おもしろ漢字塾 ３</t>
  </si>
  <si>
    <t>おもしろ漢字塾 ４</t>
  </si>
  <si>
    <t>ことわざ : 慣用句・故事成語・四字熟語</t>
  </si>
  <si>
    <t>倉島/節尚∥監修</t>
  </si>
  <si>
    <t>短歌・俳句 : 季語辞典</t>
  </si>
  <si>
    <t>中村/幸弘∥監修 ; 藤井/圀彦∥監修</t>
  </si>
  <si>
    <t>日本の文学</t>
  </si>
  <si>
    <t>西本/鶏介∥監修</t>
  </si>
  <si>
    <t>方言</t>
  </si>
  <si>
    <t>佐藤/亮一∥監修</t>
  </si>
  <si>
    <t>学研辞典編集部∥編 ; いけだ/こぎく∥イラストレーション</t>
  </si>
  <si>
    <t>新レインボー写真でわかる慣用句辞典</t>
  </si>
  <si>
    <t>フジイ/イクコ∥イラスト ; 与古田/松市∥[ほか]写真 ; 辻中/浩一∥アートディレクション・デザイン</t>
  </si>
  <si>
    <t>アメリカンキッズえいご絵じてん</t>
  </si>
  <si>
    <t>ダニエル・J.ホックステイター∥絵 ; 笠井/貴征∥監修 ; 渡辺/雅仁∥編訳</t>
  </si>
  <si>
    <t>町田 : 玉川大学出版部</t>
  </si>
  <si>
    <t>21世紀こども英語館</t>
  </si>
  <si>
    <t>五島/正一郎∥監修</t>
  </si>
  <si>
    <t>うさぎさんてつだってほしいの</t>
  </si>
  <si>
    <t>シャーロット・ゾロトウ∥ぶん</t>
  </si>
  <si>
    <t>冨山房</t>
  </si>
  <si>
    <t>ぼくにげちゃうよ</t>
  </si>
  <si>
    <t>マーガレット・W・ブラウン∥ぶん</t>
  </si>
  <si>
    <t>児童図書館・絵本の部屋 :おやすみなさいおつきさま</t>
  </si>
  <si>
    <t>マーガレット・ワイズ・ブラウン∥さく</t>
  </si>
  <si>
    <t>岩波の子どもの本 :ひとまねこざるときいろいぼうし</t>
  </si>
  <si>
    <t>岩波の子どもの本[カンガルー版] [6]:ちいさいおうち</t>
  </si>
  <si>
    <t>バージニア・リー・バートン∥文・絵</t>
  </si>
  <si>
    <t>岩波の子どもの本 :はなのすきなうし</t>
  </si>
  <si>
    <t>マンロー・リーフ∥おはなし</t>
  </si>
  <si>
    <t>Harper Collins Publishers</t>
  </si>
  <si>
    <t>THE RUNAWAY BUNNY</t>
  </si>
  <si>
    <t>Margaret Wise Brownby</t>
  </si>
  <si>
    <t>GOODNIGHT MOON</t>
  </si>
  <si>
    <t>Curious George</t>
  </si>
  <si>
    <t>H.A.Reyby</t>
  </si>
  <si>
    <t>Houghton Mifflin</t>
  </si>
  <si>
    <t>THE LITTLE HOUSE</t>
  </si>
  <si>
    <t>VIRGINIA LEE BURTONstory and pictures by</t>
  </si>
  <si>
    <t>HOUGHTON MIFFLIN</t>
  </si>
  <si>
    <t>The Story of Ferdinand</t>
  </si>
  <si>
    <t>Munro Leafby</t>
  </si>
  <si>
    <t>The Viking Pres</t>
  </si>
  <si>
    <t>おおきな木</t>
  </si>
  <si>
    <t>シェル・シルヴァスタイン∥作</t>
  </si>
  <si>
    <t>ぞうのエルマー 1:ぞうのエルマー</t>
  </si>
  <si>
    <t>デビッド・マッキー∥ぶんとえ</t>
  </si>
  <si>
    <t>キーツの絵本 :ピーターのいす</t>
  </si>
  <si>
    <t>エズラ=ジャック=キーツ∥さく</t>
  </si>
  <si>
    <t>偕成社の新訳えほん 19:くまのコールテンくん</t>
  </si>
  <si>
    <t>ドン・フリーマン∥さく・え</t>
  </si>
  <si>
    <t>しょうがパンぼうや</t>
  </si>
  <si>
    <t>ポールガルトン∥作</t>
  </si>
  <si>
    <t>The giving tree</t>
  </si>
  <si>
    <t>by Shel Silverstein</t>
  </si>
  <si>
    <t>Harper &amp; Row</t>
  </si>
  <si>
    <t xml:space="preserve"> c1964</t>
  </si>
  <si>
    <t>Elmer</t>
  </si>
  <si>
    <t>David McKee by</t>
  </si>
  <si>
    <t>Peter's chair</t>
  </si>
  <si>
    <t>Erza Jack Keatsby</t>
  </si>
  <si>
    <t>Corduroy</t>
  </si>
  <si>
    <t>story and pictures by Don Freeman</t>
  </si>
  <si>
    <t>Viking Press</t>
  </si>
  <si>
    <t>The gingerbread boy</t>
  </si>
  <si>
    <t>Paul Galdoneby</t>
  </si>
  <si>
    <t>Clarion Books</t>
  </si>
  <si>
    <t>Beginner Books B-1:THE CAT IN THE HAT</t>
  </si>
  <si>
    <t>Dr.SeussBy</t>
  </si>
  <si>
    <t>RANDOM HOUSE</t>
  </si>
  <si>
    <t>かいじゅうたちのいるところ</t>
  </si>
  <si>
    <t>モーリス・センダック∥さく</t>
  </si>
  <si>
    <t>児童図書館・絵本の部屋 :わすれられないおくりもの</t>
  </si>
  <si>
    <t>スーザン・バーレイ∥さく・え</t>
  </si>
  <si>
    <t>にぐるまひいて</t>
  </si>
  <si>
    <t>ドナルド・ホール∥ぶん</t>
  </si>
  <si>
    <t>はらぺこあおむし 改訂</t>
  </si>
  <si>
    <t>エリック=カール∥さく</t>
  </si>
  <si>
    <t>くまさんくまさんなにみてるの?</t>
  </si>
  <si>
    <t>エリック=カール∥え</t>
  </si>
  <si>
    <t>Where the wild things are 50th Anniversary ed.</t>
  </si>
  <si>
    <t>Story and pictures by Maurice Sendak</t>
  </si>
  <si>
    <t>HarperCollins</t>
  </si>
  <si>
    <t>Badger's parting gifts</t>
  </si>
  <si>
    <t>Susan Varley</t>
  </si>
  <si>
    <t xml:space="preserve"> c1984</t>
  </si>
  <si>
    <t>Ox-cart man</t>
  </si>
  <si>
    <t>by Donald Hall</t>
  </si>
  <si>
    <t>The very hungry caterpillar</t>
  </si>
  <si>
    <t>by Eric Carle</t>
  </si>
  <si>
    <t>Hamilton</t>
  </si>
  <si>
    <t>Bill Martin Eric Carle</t>
  </si>
  <si>
    <t>Henry Holt and Company</t>
  </si>
  <si>
    <t>スイミー ちいさなかしこいさかなのはなし</t>
  </si>
  <si>
    <t xml:space="preserve">レオ・レオニ∥作 </t>
  </si>
  <si>
    <t>パンダくんパンダくんなにみているの?</t>
  </si>
  <si>
    <t>エリック・カール∥え</t>
  </si>
  <si>
    <t xml:space="preserve"> 2004.10.</t>
  </si>
  <si>
    <t>オリビア</t>
  </si>
  <si>
    <t>イアン・ファルコナー∥作</t>
  </si>
  <si>
    <t xml:space="preserve"> 2001.10.</t>
  </si>
  <si>
    <t>月夜のみみずく</t>
  </si>
  <si>
    <t>ジェイン=ヨーレン∥詩</t>
  </si>
  <si>
    <t xml:space="preserve"> 1989.3.</t>
  </si>
  <si>
    <t>世界傑作絵本シリーズ :どろんこハリー</t>
  </si>
  <si>
    <t>ジーン・ジオン∥ぶん</t>
  </si>
  <si>
    <t>Swimmy</t>
  </si>
  <si>
    <t>Leo Lionni</t>
  </si>
  <si>
    <t>Knopf</t>
  </si>
  <si>
    <t>by Bill Martin Jr.</t>
  </si>
  <si>
    <t xml:space="preserve"> c2003.</t>
  </si>
  <si>
    <t>Olivia</t>
  </si>
  <si>
    <t>written and illustrated by Ian Falconer</t>
  </si>
  <si>
    <t>Atheneum Books for Young Readers</t>
  </si>
  <si>
    <t xml:space="preserve"> c2000.</t>
  </si>
  <si>
    <t>Owl Moon</t>
  </si>
  <si>
    <t xml:space="preserve">Jane Yolenby </t>
  </si>
  <si>
    <t>Philomel Books</t>
  </si>
  <si>
    <t>HARRY the Dirty Dog</t>
  </si>
  <si>
    <t>Gene ZionText</t>
  </si>
  <si>
    <t>Harper Collins</t>
  </si>
  <si>
    <t>世界傑作絵本シリーズ :かもさんおとおり</t>
  </si>
  <si>
    <t>ロバート・マックロスキー∥ぶん・え わたなべしげお∥やく</t>
  </si>
  <si>
    <t>世界傑作絵本シリーズ :げんきなマドレーヌ</t>
  </si>
  <si>
    <t>ルドウィッヒ・ベーメルマンス∥作・画</t>
  </si>
  <si>
    <t>世界傑作絵本シリーズ :いたずらきかんしゃちゅうちゅう</t>
  </si>
  <si>
    <t>バージニア・リー・バートン∥ぶん・え</t>
  </si>
  <si>
    <t xml:space="preserve"> 1961.8.</t>
  </si>
  <si>
    <t>できるかな? あたまからつまさきまで</t>
  </si>
  <si>
    <t>エリック・カール∥さく</t>
  </si>
  <si>
    <t>世界傑作絵本シリーズ :しろいうさぎとくろいうさぎ</t>
  </si>
  <si>
    <t>MAKE WAY FOR DUCKLINGS</t>
  </si>
  <si>
    <t>ROBERT McLOSKEYby</t>
  </si>
  <si>
    <t>THE VIKING PRESS</t>
  </si>
  <si>
    <t>Madeline</t>
  </si>
  <si>
    <t>Ludwig Bemelmansstory &amp; pictures by</t>
  </si>
  <si>
    <t>THE VIKING PRES</t>
  </si>
  <si>
    <t>CHOO CHOO THE STORY OF A LITTLE ENGINE WHO RAN AWAY</t>
  </si>
  <si>
    <t>VIRGINIA LEE BURTONBy</t>
  </si>
  <si>
    <t>From head to toe</t>
  </si>
  <si>
    <t>Eric Carle</t>
  </si>
  <si>
    <t xml:space="preserve"> c1997</t>
  </si>
  <si>
    <t>The rabbits' wedding</t>
  </si>
  <si>
    <t>Garth Williamsby</t>
  </si>
  <si>
    <t>写真でわかる季節のことば辞典 : 四季を味わい感性を育む 第1巻 :草もえる 春のことば</t>
  </si>
  <si>
    <t>写真でわかる季節のことば辞典 : 四季を味わい感性を育む 第2巻 :海ひかる 夏のことば</t>
  </si>
  <si>
    <t>写真でわかる季節のことば辞典 : 四季を味わい感性を育む 第3巻 :月さえる 秋のことば</t>
  </si>
  <si>
    <t>写真でわかる季節のことば辞典 : 四季を味わい感性を育む 第4巻 :氷はる 冬のことば</t>
  </si>
  <si>
    <t>H.A.レイ∥文 絵</t>
    <phoneticPr fontId="5"/>
  </si>
  <si>
    <t>Mr Rabbit and the lovely present</t>
    <phoneticPr fontId="5"/>
  </si>
  <si>
    <t xml:space="preserve">Charlotte Zolotowby </t>
    <phoneticPr fontId="5"/>
  </si>
  <si>
    <t>Brown bear Brown bear what do you see?</t>
    <phoneticPr fontId="5"/>
  </si>
  <si>
    <t>Panda Bear Panda Bear what do you see?</t>
    <phoneticPr fontId="5"/>
  </si>
  <si>
    <t>ガース・ウイリアムズ∥ぶん え</t>
    <phoneticPr fontId="5"/>
  </si>
  <si>
    <t>くらべる図鑑</t>
  </si>
  <si>
    <t>加藤/由子∥[ほか]監修・指導</t>
  </si>
  <si>
    <t>もっとくらべる図鑑</t>
  </si>
  <si>
    <t>加藤/由子∥〔ほか〕監修・指導 ; 池下/章裕∥〔ほか〕イラスト</t>
  </si>
  <si>
    <t>世の中まるごとガイドブック 基礎編 :10才までに知っておきたい</t>
  </si>
  <si>
    <t>池上/彰∥監修 ; 小学館国語辞典編集部∥編集</t>
  </si>
  <si>
    <t>世の中まるごとガイドブック 応用編 :12才までに知っておきたい</t>
  </si>
  <si>
    <t>ニュースの大研究 : 報道のしくみがよくわかる</t>
  </si>
  <si>
    <t>碓井/広義∥監修 ; 常岡/茜∥マンガ・本文イラスト・装画 ; 小原/千明∥[ほか]本文イラスト</t>
  </si>
  <si>
    <t>いまがわかる!世界なるほど大百科</t>
  </si>
  <si>
    <t>ジョー・フルマン∥著 ; イアン・グラハム∥著 ; サリー・リーガン∥著</t>
  </si>
  <si>
    <t>日本国憲法</t>
  </si>
  <si>
    <t>角替/晃∥監修</t>
  </si>
  <si>
    <t>国際組織</t>
  </si>
  <si>
    <t>渡部/茂己∥監修 ; 阿部/浩己∥監修</t>
  </si>
  <si>
    <t>見学しよう工事現場 1 :タワー</t>
  </si>
  <si>
    <t>溝渕/利明∥監修 ; 一瀬/美那子∥イラスト</t>
  </si>
  <si>
    <t>〔東京〕 : ほるぷ出版</t>
  </si>
  <si>
    <t>見学しよう工事現場 2 :トンネル</t>
  </si>
  <si>
    <t>溝渕/利明∥監修</t>
  </si>
  <si>
    <t>[東京] : ほるぷ出版</t>
  </si>
  <si>
    <t>見学しよう工事現場 3 :ダム</t>
  </si>
  <si>
    <t>溝渕/利明∥監修 ; 吉田/忠正∥文・写真 ; 一瀬/美那子∥イラスト</t>
  </si>
  <si>
    <t>見学しよう工事現場 4 :橋</t>
  </si>
  <si>
    <t>見学しよう工事現場 5 :線路</t>
  </si>
  <si>
    <t>溝渕/利明∥監修 ; 吉田/忠正∥文・写真 ; 安田/ねむ∥イラスト</t>
  </si>
  <si>
    <t>マーク・記号の大百科 1 :街や道路で見つかるマーク・記号</t>
  </si>
  <si>
    <t>太田/幸夫∥監修 ; 樋口/和則∥写真 ; 小山田/つとむ∥イラスト</t>
  </si>
  <si>
    <t>東京 : 学研</t>
  </si>
  <si>
    <t>マーク・記号の大百科 2 :国旗、都市、地図のマーク・記号</t>
  </si>
  <si>
    <t>太田/幸夫∥監修 ; 樋口/和則∥写真</t>
  </si>
  <si>
    <t>マーク・記号の大百科 3 :算数・理科、天気のマーク・記号</t>
  </si>
  <si>
    <t>太田/幸夫∥監修 ; 樋口/和則[ほか]∥写真 ; 小山田/つとむ[ほか]∥イラスト</t>
  </si>
  <si>
    <t>マーク・記号の大百科 4 :食品、衣類、家庭用品のマーク・記号</t>
  </si>
  <si>
    <t>マーク・記号の大百科 5 :スポーツ、遊び、ことばのマーク・記号</t>
  </si>
  <si>
    <t>太田/幸夫∥監修 ; 樋口/和則∥写真 ; 中島/昌利[ほか]∥イラスト</t>
  </si>
  <si>
    <t>マーク・記号の大百科 6 :環境や福祉、安全を守るマーク・記号</t>
  </si>
  <si>
    <t>太田/幸夫∥監修 ; 樋口/和則∥写真 ; 角/槇作∥イラスト</t>
  </si>
  <si>
    <t>しらべよう!はたらく犬たち 1 :盲導犬・聴導犬・介助犬</t>
  </si>
  <si>
    <t>しらべよう!はたらく犬たち 2 :災害救助犬・警察犬</t>
  </si>
  <si>
    <t>しらべよう!はたらく犬たち 3 :牧羊犬・そり犬</t>
  </si>
  <si>
    <t>しらべよう!はたらく犬たち 4 :訪問活動犬・タレント犬</t>
  </si>
  <si>
    <t>世界にはばたく日本力 [10] 日本の国際協力/ こどもくらぶ∥編さん</t>
  </si>
  <si>
    <t>世界で活躍する日本人 国際協力のお仕事 1 国際機関で働く/ 大橋正明∥監修</t>
  </si>
  <si>
    <t>世界で活躍する日本人 国際協力のお仕事 2 政府組織で働く/ 大橋正明∥監修</t>
  </si>
  <si>
    <t>世界で活躍する日本人 国際協力のお仕事 3 NGOで働く/ 大橋正明∥監修</t>
  </si>
  <si>
    <t>世界で活躍する日本人 国際協力のお仕事 4 NGOで働く/ 大橋正明∥監修</t>
  </si>
  <si>
    <t>世界で活躍する日本人 国際協力のお仕事 5 民間企業で働く/ 大橋正明∥監修</t>
  </si>
  <si>
    <t xml:space="preserve">世界で活躍する日本人 国際協力のお仕事 6 国際社会で働くために/ 大橋正明∥監修 </t>
  </si>
  <si>
    <t>イラストでみる食料自給率がわかる事典</t>
  </si>
  <si>
    <t>深光 富士男／著</t>
  </si>
  <si>
    <t>ふるさとおもしろ食べもの百科 第１巻</t>
  </si>
  <si>
    <t>向笠 千恵子／監修</t>
  </si>
  <si>
    <t>ふるさとおもしろ食べもの百科 第２巻</t>
  </si>
  <si>
    <t>ふるさとおもしろ食べもの百科 第３巻</t>
  </si>
  <si>
    <t>ふるさとおもしろ食べもの百科 第４巻</t>
  </si>
  <si>
    <t>ふるさとおもしろ食べもの百科 第５巻</t>
  </si>
  <si>
    <t>調べよう!日本の自然と人びとのくらし. 第1巻 :山地のくらし</t>
  </si>
  <si>
    <t>井田/仁康∥監修 ; 鎌田/達也∥構成・文 ; 中村/みつを∥イラスト</t>
  </si>
  <si>
    <t>調べよう!日本の自然と人びとのくらし. 第2巻 :川・湖のくらし</t>
  </si>
  <si>
    <t>井田/仁康∥監修 ; 鎌田/達也∥構成・文 ; 金成/泰三∥イラスト</t>
  </si>
  <si>
    <t>調べよう!日本の自然と人びとのくらし. 第3巻 :平地のくらし</t>
  </si>
  <si>
    <t>井田/仁康∥監修 ; 鎌田/達也∥構成・文 ; いしかわ/けん∥イラスト</t>
  </si>
  <si>
    <t>調べよう!日本の自然と人びとのくらし. 第4巻 :海のくらし</t>
  </si>
  <si>
    <t>井田/仁康∥監修 ; 鎌田/達也∥構成・文 ; 黒須/高嶺∥イラスト</t>
  </si>
  <si>
    <t>調べよう!日本の自然と人びとのくらし. 第5巻 :島のくらし</t>
  </si>
  <si>
    <t>井田/仁康∥監修 ; 鎌田/達也∥構成・文 ; タケイ/エミコ∥イラスト</t>
  </si>
  <si>
    <t>調べよう!日本の自然と人びとのくらし. 第6巻 :雪国のくらし</t>
  </si>
  <si>
    <t>井田/仁康∥監修 ; 鎌田/達也∥構成・文 ; 川原/真由美∥イラスト</t>
  </si>
  <si>
    <t>日本のしきたり絵事典 : 行事や儀式の「なぜ?」がわかる</t>
  </si>
  <si>
    <t>深光/富士男∥著・写真撮影 ; 武光/誠∥監修 ; 田中/晴美∥イラスト・本文レイアウト・図版・装丁</t>
  </si>
  <si>
    <t>食べものの伝来がわかる絵事典 : いつ・どこから来たの?</t>
  </si>
  <si>
    <t>岡田/哲∥監修 ; 河原/ちょっと∥イラスト ; 白岩/麗∥装幀</t>
  </si>
  <si>
    <t>日本のくらし絵事典 : 国際理解にもやくだつ</t>
  </si>
  <si>
    <t>PHP研究所∥編</t>
  </si>
  <si>
    <t>郷土の人物</t>
  </si>
  <si>
    <t>菅野/則子∥監修 ; 細野/綾子∥装丁・本文デザイン ; 園/五朗∥本文デザイン</t>
  </si>
  <si>
    <t>郷土料理</t>
  </si>
  <si>
    <t>龍崎/英子∥監修</t>
  </si>
  <si>
    <t>年中行事</t>
  </si>
  <si>
    <t>新谷/尚紀∥監修</t>
  </si>
  <si>
    <t>「郷土玩具」で知る日本人の暮らしと心 : 発見!地域の伝統と暮らし. 1 :豊かな暮らしを願う郷土玩具</t>
  </si>
  <si>
    <t>「郷土玩具」で知る日本人の暮らしと心 : 発見!地域の伝統と暮らし. 2 :健康を願う郷土玩具</t>
  </si>
  <si>
    <t>「郷土玩具」で知る日本人の暮らしと心 : 発見!地域の伝統と暮らし. 3 :安全を願う郷土玩具</t>
  </si>
  <si>
    <t>「郷土玩具」で知る日本人の暮らしと心 : 発見!地域の伝統と暮らし. 4 :お祝い事の郷土玩具</t>
  </si>
  <si>
    <t>「郷土玩具」で知る日本人の暮らしと心 : 発見!地域の伝統と暮らし. 5 :あそびのための郷土玩具</t>
  </si>
  <si>
    <t>郷土料理のおいしいレシピ : たべよう!つくろう!47都道府県. 東日本編</t>
  </si>
  <si>
    <t>郷土料理のおいしいレシピ : たべよう!つくろう!47都道府県. 西日本編</t>
  </si>
  <si>
    <t>未来へ伝えたい日本の伝統料理. 〔1〕 :春の料理</t>
  </si>
  <si>
    <t>後藤/真樹∥著 ; 小泉/武夫∥監修 ; 橋本/靖嗣∥装丁</t>
  </si>
  <si>
    <t>未来へ伝えたい日本の伝統料理. 〔2〕 :夏の料理</t>
  </si>
  <si>
    <t>未来へ伝えたい日本の伝統料理. 〔3〕 :秋の料理</t>
  </si>
  <si>
    <t>未来へ伝えたい日本の伝統料理. 〔4〕 :冬の料理</t>
  </si>
  <si>
    <t>未来へ伝えたい日本の伝統料理. 〔5〕 :四季を通じた料理</t>
  </si>
  <si>
    <t>未来へ伝えたい日本の伝統料理. 〔6〕 :日本の食を考える</t>
  </si>
  <si>
    <t>世界の国ぐに探検大図鑑</t>
  </si>
  <si>
    <t>正井 泰夫／総監修・指導</t>
  </si>
  <si>
    <t>世界遺産</t>
  </si>
  <si>
    <t>稲葉 信子／監修</t>
  </si>
  <si>
    <t>写真で見る世界の人びと</t>
  </si>
  <si>
    <t>ディーナ・フリーマン／総監修</t>
  </si>
  <si>
    <t>ニコラ・バーバー／著</t>
  </si>
  <si>
    <t>フランスのごはん</t>
  </si>
  <si>
    <t>銀城 康子／文</t>
  </si>
  <si>
    <t>インドのごはん</t>
  </si>
  <si>
    <t>韓国のごはん</t>
  </si>
  <si>
    <t>イタリアのごはん</t>
  </si>
  <si>
    <t>メキシコのごはん</t>
  </si>
  <si>
    <t>ドイツのごはん</t>
  </si>
  <si>
    <t>ブラジルのごはん</t>
  </si>
  <si>
    <t>中国のごはん</t>
  </si>
  <si>
    <t>タイのごはん</t>
  </si>
  <si>
    <t>トルコのごはん</t>
  </si>
  <si>
    <t>モンゴルのごはん</t>
  </si>
  <si>
    <t>フィンランドのごはん</t>
  </si>
  <si>
    <t>ベトナムのごはん</t>
  </si>
  <si>
    <t>スペインのごはん</t>
  </si>
  <si>
    <t>銀城 康子／企画・文</t>
  </si>
  <si>
    <t>ペルーのごはん</t>
  </si>
  <si>
    <t>ポルトガルのごはん</t>
  </si>
  <si>
    <t>インドネシアのごはん</t>
  </si>
  <si>
    <t>ロシアのごはん</t>
  </si>
  <si>
    <t>モロッコのごはん</t>
  </si>
  <si>
    <t>イギリスのごはん</t>
  </si>
  <si>
    <t>世界ふくそうの歴史 １</t>
  </si>
  <si>
    <t>川口 和正／文</t>
  </si>
  <si>
    <t>世界ふくそうの歴史 ２</t>
  </si>
  <si>
    <t>世界ふくそうの歴史 ３</t>
  </si>
  <si>
    <t>世界ふくそうの歴史 ４</t>
  </si>
  <si>
    <t>世界ふくそうの歴史 ５</t>
  </si>
  <si>
    <t>こども世界国旗図鑑</t>
  </si>
  <si>
    <t>苅安 望／編著</t>
  </si>
  <si>
    <t>ヨーロッパの小学生 1 :イギリスの小学生</t>
  </si>
  <si>
    <t>多田/孝志∥監修 ; 大野/真人∥撮影 ; ジュリアーノ中西∥装丁デザイン</t>
  </si>
  <si>
    <t>ヨーロッパの小学生 2 :フィンランドの小学生</t>
  </si>
  <si>
    <t>多田/孝志∥監修 ; 清水/紘子∥撮影 ; ジュリアーノ中西∥装丁デザイン</t>
  </si>
  <si>
    <t>ヨーロッパの小学生 3 :イタリアの小学生</t>
  </si>
  <si>
    <t>多田/孝志∥監修 ; 平松/玲∥撮影 ; ジュリアーノ中西∥装丁デザイン</t>
  </si>
  <si>
    <t>ヨーロッパの小学生 4 :ロシアの小学生</t>
  </si>
  <si>
    <t>ヨーロッパの小学生 5 :ドイツの小学生</t>
  </si>
  <si>
    <t>多田/孝志∥監修 ; 小笠原/成能∥撮影 ; ジュリアーノ中西∥装丁デザイン</t>
  </si>
  <si>
    <t>ヨーロッパの小学生 6 :フランスの小学生</t>
  </si>
  <si>
    <t>多田/孝志∥監修 ; 上仲/正寿∥撮影 ; ジュリアーノ中西∥装丁デザイン</t>
  </si>
  <si>
    <t>アジアの小学生 1 :中国の小学生</t>
  </si>
  <si>
    <t>河添/恵子∥取材・編集・執筆 ; 森/孝史∥デザイン・DTP</t>
  </si>
  <si>
    <t>〔東京〕 : 学研教育出版</t>
  </si>
  <si>
    <t>アジアの小学生 2 :韓国の小学生</t>
  </si>
  <si>
    <t>アジアの小学生 3 :インドの小学生</t>
  </si>
  <si>
    <t>アジアの小学生 4 :ベトナムの小学生</t>
  </si>
  <si>
    <t>アジアの小学生 5 :ブータンの小学生</t>
  </si>
  <si>
    <t>アジアの小学生 6 :インドネシアの小学生</t>
  </si>
  <si>
    <t>それ日本と逆!?文化のちがい習慣のちがい 1 :モグモグ食事のマナー</t>
  </si>
  <si>
    <t>須藤/健一∥監修 ; 川上/潤∥表紙イラスト・本文イラスト・図版 ; 駒村/美穂子∥本文イラスト・図版</t>
  </si>
  <si>
    <t>それ日本と逆!?文化のちがい習慣のちがい 2 :パクパク料理と食べ物</t>
  </si>
  <si>
    <t>須藤/健一∥監修 ; やまね/あつし∥表紙イラスト・本文イラスト・図版 ; 駒村/美穂子∥本文イラスト・図版</t>
  </si>
  <si>
    <t>それ日本と逆!?文化のちがい習慣のちがい 3 :ウキウキ生活スタイル</t>
  </si>
  <si>
    <t>須藤/健一∥監修 ; いまいずみ/ひろみ∥表紙イラスト・本文イラスト・図版 ; 駒村/美穂子∥本文イラスト・図版</t>
  </si>
  <si>
    <t>それ日本と逆!?文化のちがい習慣のちがい 4 :フムフム人生のイベント</t>
  </si>
  <si>
    <t>須藤/健一∥監修 ; 駒村/美穂子∥本文イラスト・図版</t>
  </si>
  <si>
    <t>それ日本と逆!?文化のちがい習慣のちがい 5 :イロイロしぐさと発想</t>
  </si>
  <si>
    <t>須藤/健一∥監修 ; 高樹/はいど∥表紙イラスト・本文イラスト・図版 ; 駒村/美穂子∥本文イラスト・図版</t>
  </si>
  <si>
    <t>それ日本と逆!?文化のちがい習慣のちがい 6 :アレコレ資料編</t>
  </si>
  <si>
    <t>須藤/健一∥監修 ; 川上/潤∥表紙イラスト ; 高樹/はいど∥本文イラスト・図版</t>
  </si>
  <si>
    <t>国際理解を深める世界の国歌・国旗大事典</t>
  </si>
  <si>
    <t>弓狩/匡純∥著 ; 高村/あゆみ∥イラスト ; 白畠/かおり∥装丁・本文デザイン</t>
  </si>
  <si>
    <t>食料危機ってなんだろう</t>
  </si>
  <si>
    <t>山崎/亮一∥監修 ; 西尾/朗子∥デザイン・DTP</t>
  </si>
  <si>
    <t>食料と環境問題</t>
  </si>
  <si>
    <t>食料と人びとのくらし</t>
  </si>
  <si>
    <t>山崎/亮一∥監修 ; 西尾/朗子∥デザイン・DTP ; こどもくらぶ∥企画・編集</t>
  </si>
  <si>
    <t>食料自給率を考える</t>
  </si>
  <si>
    <t>食料問題にたちむかう</t>
  </si>
  <si>
    <t>稲葉/信子∥監修 ; 斎藤/英俊∥監修</t>
  </si>
  <si>
    <t>世界地理</t>
  </si>
  <si>
    <t>田邉/裕∥監修</t>
  </si>
  <si>
    <t>世界の料理</t>
  </si>
  <si>
    <t>サカイ/優佳子∥編 ; 田平/恵美∥編</t>
  </si>
  <si>
    <t>イスラエル</t>
  </si>
  <si>
    <t>遠藤 勁／装丁</t>
  </si>
  <si>
    <t>韓国</t>
  </si>
  <si>
    <t>フィリピン</t>
  </si>
  <si>
    <t>カナダ</t>
  </si>
  <si>
    <t>ブラジル</t>
  </si>
  <si>
    <t>Ｎ．Ａ．ハーバーシュトック／著</t>
  </si>
  <si>
    <t>メキシコ</t>
  </si>
  <si>
    <t>Ｒ．Ｆ．ヘイル／著</t>
  </si>
  <si>
    <t>マダガスカル</t>
  </si>
  <si>
    <t>Ｍ．Ｍ．ロジャース／著</t>
  </si>
  <si>
    <t>ヨルダン</t>
  </si>
  <si>
    <t>オーストラリア</t>
  </si>
  <si>
    <t>スティーヴン・Ｃ・ファインスタイン／著</t>
  </si>
  <si>
    <t>ペルー</t>
  </si>
  <si>
    <t>メアリー・Ｍ．ロジャース／著</t>
  </si>
  <si>
    <t>トルコ</t>
  </si>
  <si>
    <t>ステファン・Ｃ・ファインスタイン／著</t>
  </si>
  <si>
    <t>インド</t>
  </si>
  <si>
    <t>メアリー・Ｍ・ロジャース／著</t>
  </si>
  <si>
    <t>エジプト</t>
  </si>
  <si>
    <t>ステファン．Ｃ．ファインスタイン／著</t>
  </si>
  <si>
    <t>スウェーデン</t>
  </si>
  <si>
    <t>フィリス Ｌ．シュスター／著</t>
  </si>
  <si>
    <t>レバノン</t>
  </si>
  <si>
    <t>キューバ</t>
  </si>
  <si>
    <t>ネイザン．Ａ．ハバーストック／著</t>
  </si>
  <si>
    <t>オーストリア</t>
  </si>
  <si>
    <t>トム・ストライスグス／著</t>
  </si>
  <si>
    <t>ポルトガル</t>
  </si>
  <si>
    <t>フランス</t>
  </si>
  <si>
    <t>スリランカ</t>
  </si>
  <si>
    <t>ギリシア</t>
  </si>
  <si>
    <t>オランダ</t>
  </si>
  <si>
    <t>アルジェリア</t>
  </si>
  <si>
    <t>マレーシア</t>
  </si>
  <si>
    <t>ニュージーランド</t>
  </si>
  <si>
    <t>ドイツ</t>
  </si>
  <si>
    <t>ベトナム</t>
  </si>
  <si>
    <t>ベルギー</t>
  </si>
  <si>
    <t>ポーランド</t>
  </si>
  <si>
    <t>ザイール</t>
  </si>
  <si>
    <t>インドネシア</t>
  </si>
  <si>
    <t>パナマ</t>
  </si>
  <si>
    <t>スペイン</t>
  </si>
  <si>
    <t>フィンランド</t>
  </si>
  <si>
    <t>ルーマニア</t>
  </si>
  <si>
    <t>カメルーン</t>
  </si>
  <si>
    <t>ボツワナ</t>
  </si>
  <si>
    <t>イエメン</t>
  </si>
  <si>
    <t>ノルウェー</t>
  </si>
  <si>
    <t>デンマーク</t>
  </si>
  <si>
    <t>アメリカ</t>
  </si>
  <si>
    <t>チェコ</t>
  </si>
  <si>
    <t>アイスランド</t>
  </si>
  <si>
    <t>タイ</t>
  </si>
  <si>
    <t>イングランド</t>
  </si>
  <si>
    <t>スコットランド</t>
  </si>
  <si>
    <t>ウェールズ</t>
  </si>
  <si>
    <t>北アイルランド</t>
  </si>
  <si>
    <t>ブルガリア</t>
  </si>
  <si>
    <t>スロヴァキア</t>
  </si>
  <si>
    <t>イタリア</t>
  </si>
  <si>
    <t>アイルランド</t>
  </si>
  <si>
    <t>中国</t>
  </si>
  <si>
    <t>カンボジア</t>
  </si>
  <si>
    <t>ハンガリー</t>
  </si>
  <si>
    <t>イラン</t>
  </si>
  <si>
    <t>エチオピア</t>
  </si>
  <si>
    <t>アルゼンチン</t>
  </si>
  <si>
    <t>アフガニスタン</t>
  </si>
  <si>
    <t>イラク</t>
  </si>
  <si>
    <t>シリア</t>
  </si>
  <si>
    <t>アルバニア</t>
  </si>
  <si>
    <t>スイス</t>
  </si>
  <si>
    <t>台湾</t>
  </si>
  <si>
    <t>サウジアラビア</t>
  </si>
  <si>
    <t>ケニア</t>
  </si>
  <si>
    <t>パキスタン</t>
  </si>
  <si>
    <t>ロシア</t>
  </si>
  <si>
    <t>グアテマラ</t>
  </si>
  <si>
    <t>南アフリカ</t>
  </si>
  <si>
    <t>資料・総索引編</t>
  </si>
  <si>
    <t>国土社編集部／著</t>
  </si>
  <si>
    <t>スーザン・ウィットフィールド／著</t>
  </si>
  <si>
    <t>イギリス</t>
  </si>
  <si>
    <t>レイチェル・ビーン／著</t>
  </si>
  <si>
    <t>エマ・ヤング／著</t>
  </si>
  <si>
    <t>ロバート アンダーソン／著</t>
  </si>
  <si>
    <t>チャーリー・サミュエルズ／著</t>
  </si>
  <si>
    <t>レオン・グレイ／著</t>
  </si>
  <si>
    <t>Ａ・カマラ・ダラル／著</t>
  </si>
  <si>
    <t>セリーナ ウッド／著</t>
  </si>
  <si>
    <t>ケイト・ターナー／著</t>
  </si>
  <si>
    <t>ブライアン・ウィリアムズ／著</t>
  </si>
  <si>
    <t>ジェン・グリーン／著</t>
  </si>
  <si>
    <t>ブリジット・タングェイ／著</t>
  </si>
  <si>
    <t>コロンビア</t>
  </si>
  <si>
    <t>アニタ・クロイ／著</t>
  </si>
  <si>
    <t>ジャマイカ</t>
  </si>
  <si>
    <t>チャールズ・フィリップス／著</t>
  </si>
  <si>
    <t>ヘンリー・ラッセル／著</t>
  </si>
  <si>
    <t>ナイジェリア</t>
  </si>
  <si>
    <t>ブリジット・ジャイルズ／著</t>
  </si>
  <si>
    <t>バーバラ・ジャクソン／著</t>
  </si>
  <si>
    <t>アニタ クロイ／著</t>
  </si>
  <si>
    <t>ザイラ・デッカー／著</t>
  </si>
  <si>
    <t>ベス・グルーバー／著</t>
  </si>
  <si>
    <t>ラオス</t>
  </si>
  <si>
    <t>Ａ．カマラ・ダラル／著</t>
  </si>
  <si>
    <t>トム・ジャクソン／著</t>
  </si>
  <si>
    <t>ヴァージニア・メイス／著</t>
  </si>
  <si>
    <t>データ世界地図</t>
  </si>
  <si>
    <t>（国別大図解）世界の地理 １</t>
  </si>
  <si>
    <t>（国別大図解）世界の地理 ２</t>
  </si>
  <si>
    <t>（国別大図解）世界の地理 ３</t>
  </si>
  <si>
    <t>（国別大図解）世界の地理 ４</t>
  </si>
  <si>
    <t>（国別大図解）世界の地理 ５</t>
  </si>
  <si>
    <t>（国別大図解）世界の地理 ６</t>
  </si>
  <si>
    <t>（国別大図解）世界の地理 ７</t>
  </si>
  <si>
    <t>（国別大図解）世界の地理 ８</t>
  </si>
  <si>
    <t>世界の国々 1 :アジア州 1</t>
  </si>
  <si>
    <t>帝国書院編集部∥編集</t>
  </si>
  <si>
    <t>東京 : 帝国書院</t>
  </si>
  <si>
    <t>世界の国々 3 :ヨーロッパ州 1</t>
  </si>
  <si>
    <t>世界の国々 4 :ヨーロッパ州 2</t>
  </si>
  <si>
    <t>世界の国々 5 :アフリカ州</t>
  </si>
  <si>
    <t>世界の国々 6 :北アメリカ州</t>
  </si>
  <si>
    <t>世界の国々 7 :南アメリカ州</t>
  </si>
  <si>
    <t>世界の国々 8 :オセアニア州・南極</t>
  </si>
  <si>
    <t>世界の国々 9 :世界各地の生活と環境</t>
  </si>
  <si>
    <t>世界の国々 10 :資料編・総索引</t>
  </si>
  <si>
    <t>おんなじ、おんなじ!でも、ちょっとちがう!</t>
  </si>
  <si>
    <t>ジェニー・スー・コステキ=ショー∥作</t>
  </si>
  <si>
    <t>むこうがわのあのこ</t>
  </si>
  <si>
    <t>ふたりのサンドウィッチ</t>
  </si>
  <si>
    <t>ラーニア・アル・アブドッラー∥さく</t>
  </si>
  <si>
    <t>TOブックス</t>
  </si>
  <si>
    <t>講談社の翻訳絵本 :あいつはトラだ! ベリゼールのはなし</t>
  </si>
  <si>
    <t>ガエタン・ドレムス∥作</t>
  </si>
  <si>
    <t>むこう岸には</t>
  </si>
  <si>
    <t>マルタ・カラスコ∥作</t>
  </si>
  <si>
    <t>宇宙</t>
  </si>
  <si>
    <t>渡部/潤一∥監修</t>
  </si>
  <si>
    <t>21世紀こども百科宇宙館 : 増補版</t>
  </si>
  <si>
    <t>渡部/潤一∥〔ほか〕監修 ; 寺門/和夫∥構成 ; 富田/京一∥構成・執筆</t>
  </si>
  <si>
    <t>こども天文検定 1 :月と太陽</t>
  </si>
  <si>
    <t>縣/秀彦∥監修 ; こどもくらぶ∥編</t>
  </si>
  <si>
    <t>こども天文検定 2 :太陽系</t>
  </si>
  <si>
    <t>県/秀彦∥監修 ; こどもくらぶ∥編 ; 西尾/朗子∥デザイン・DTP</t>
  </si>
  <si>
    <t>こども天文検定 3 :星と銀河</t>
  </si>
  <si>
    <t>チャレンジ!太陽系 : 実験と工作で探る宇宙の秘密</t>
  </si>
  <si>
    <t>デラノ・ロペス∥著 ; 片神/貴子∥訳 ; 県/秀彦∥日本語版監修</t>
  </si>
  <si>
    <t>渡部/潤一∥監修 ; 甲谷/保和∥執筆 ; 中原/武士∥イラスト</t>
  </si>
  <si>
    <t>こども大図鑑宇宙</t>
  </si>
  <si>
    <t>キャロル・ストット∥著 ; ジャクリーン・ミットン∥監修 ; 梶山/あゆみ∥訳</t>
  </si>
  <si>
    <t>すぐにさがせる!光る星座図鑑</t>
  </si>
  <si>
    <t>えびな/みつる∥絵と文 ; 中西/昭雄∥写真 ; 坂野/公一∥ブックデザイン</t>
  </si>
  <si>
    <t>東京 : 旬報社</t>
  </si>
  <si>
    <t>宇宙ランキング・データ大事典</t>
  </si>
  <si>
    <t>布施哲治∥監修</t>
  </si>
  <si>
    <t>小惑星探査機「はやぶさ」大図鑑</t>
  </si>
  <si>
    <t>川口淳一郎∥監修</t>
  </si>
  <si>
    <t>大解明!!宇宙飛行士 VOL.1 活躍の歴史</t>
  </si>
  <si>
    <t>岡田茂∥著</t>
  </si>
  <si>
    <t>大解明!!宇宙飛行士 VOL.2 訓練</t>
  </si>
  <si>
    <t>大解明!!宇宙飛行士 VOL.3 生活のひみつ</t>
  </si>
  <si>
    <t>ポプラディア大図鑑WONDA 3:星と星座</t>
  </si>
  <si>
    <t>渡部潤一∥監修</t>
  </si>
  <si>
    <t>伝統工芸</t>
  </si>
  <si>
    <t>伝統的工芸品産業振興協会／監修</t>
  </si>
  <si>
    <t>伝統芸能</t>
  </si>
  <si>
    <t>三隅 治雄／監修</t>
  </si>
  <si>
    <t>スポーツ年鑑 ２０１０</t>
  </si>
  <si>
    <t>スポーツなんでもくらべる図鑑. 1 :大きさ・重さ</t>
  </si>
  <si>
    <t>大熊/広明∥監修 ; 稲葉/茂勝∥企画・構成 ; 長江/知子∥本文デザイン</t>
  </si>
  <si>
    <t>東京 : ベースボール・マガジン社</t>
  </si>
  <si>
    <t>スポーツなんでもくらべる図鑑. 2 :速さ・きょり</t>
  </si>
  <si>
    <t>大熊/廣明∥監修 ; 稲葉/茂勝∥企画・構成 ; 長江/知子∥表紙デザイン・本文デザイン・DTP</t>
  </si>
  <si>
    <t>スポーツなんでもくらべる図鑑. 3 :すごい・めずらしい記録</t>
  </si>
  <si>
    <t>大熊/廣明∥監修 ; 長江/知子∥デザイン・DTP</t>
  </si>
  <si>
    <t>スポーツ年鑑. 2011</t>
  </si>
  <si>
    <t>小学館クリエイティブ∥[ほか]編集 ; 西東/栄一∥[ほか]イラスト</t>
  </si>
  <si>
    <t>Q&amp;A式しらべるラケットスポーツ. 1 :歴史と発展</t>
  </si>
  <si>
    <t>山田/幸雄∥監修</t>
  </si>
  <si>
    <t>Q&amp;A式しらべるラケットスポーツ. 2 :用具・コート</t>
  </si>
  <si>
    <t>Q&amp;A式しらべるラケットスポーツ. 3 :ルール・技術</t>
  </si>
  <si>
    <t>Q&amp;A式しらべるラケットスポーツ. 4 :大会・記録</t>
  </si>
  <si>
    <t>三隅/治雄∥監修</t>
  </si>
  <si>
    <t>伝統的工芸品産業振興協会∥監修</t>
  </si>
  <si>
    <t>ピカソびっくりキュビスム</t>
  </si>
  <si>
    <t>DADA日本版編集部∥編著 ; 今井/敬子∥訳 ; 水上/美樹∥編集・日本語版デザイン</t>
  </si>
  <si>
    <t>ルソーおかしなジャングル</t>
  </si>
  <si>
    <t>モネ色いろ</t>
  </si>
  <si>
    <t>ルノワール、みつけた</t>
  </si>
  <si>
    <t>なるほどダ・ヴィンチ</t>
  </si>
  <si>
    <t>DADA日本版編集部∥編著 ; 今井/敬子∥訳</t>
  </si>
  <si>
    <t>ターナー号出発</t>
  </si>
  <si>
    <t>DADA日本版編集部∥編著 ; 今井/敬子∥訳 ; バンジャマン・バシュリエ∥イラスト</t>
  </si>
  <si>
    <t>マルサンカクシカク セザンヌ</t>
  </si>
  <si>
    <t>世界のミュージック図鑑</t>
  </si>
  <si>
    <t>リチャード・マレット∥総監修 ; アン・マリー・スタンレー∥総監修 ; 神原/雅之∥日本語版監修</t>
  </si>
  <si>
    <t>和楽器事典 : ビジュアル版</t>
  </si>
  <si>
    <t>森重/行敏∥編著 ; 洗足学園音楽大学現代邦楽研究所∥監修</t>
  </si>
  <si>
    <t>人のからだ</t>
  </si>
  <si>
    <t>坂井/建雄∥監修</t>
  </si>
  <si>
    <t>体が動くしくみ</t>
  </si>
  <si>
    <t>増田/和彦∥著 ; 工藤/晃司∥絵 ; はまざき/えり∥挿絵</t>
  </si>
  <si>
    <t>からだの不思議 : ヒトの体を探検しよう</t>
  </si>
  <si>
    <t>石垣/武男∥著</t>
  </si>
  <si>
    <t>子どもの救急大事典 : 応急手当と体のしくみ</t>
  </si>
  <si>
    <t>窪田/和弘∥著 ; 浅井/利夫∥監修 ; 伊東/章夫∥まんが</t>
  </si>
  <si>
    <t>くらべてみよう!人と動物のからだ. 1 :骨と筋肉のしくみ</t>
  </si>
  <si>
    <t>今泉/忠明∥監修 ; 伊東/ぢゅん子∥[ほか]イラスト</t>
  </si>
  <si>
    <t>くらべてみよう!人と動物のからだ. 2 :肺と心臓のしくみ</t>
  </si>
  <si>
    <t>くらべてみよう!人と動物のからだ. 3 :消化器のしくみ</t>
  </si>
  <si>
    <t>くらべてみよう!人と動物のからだ. 4 :感覚器と脳のしくみ</t>
  </si>
  <si>
    <t>くらべてみよう!人と動物のからだ. 5 :誕生と成長のしくみ</t>
  </si>
  <si>
    <t>阿部/和厚∥監修 ; 浅井/粂男∥[ほか]イラスト・図版 ; 浅井/正秀∥[ほか]写真</t>
  </si>
  <si>
    <t>実物大 人体図鑑. 1 :筋肉</t>
  </si>
  <si>
    <t>坂井/建雄∥監修 ; 野口/賢司∥絵 ; 長江/知子∥デザイン・DTP</t>
  </si>
  <si>
    <t>実物大 人体図鑑. 2 :骨</t>
  </si>
  <si>
    <t>坂井/建雄∥監修 ; 野口/賢司∥絵</t>
  </si>
  <si>
    <t>実物大 人体図鑑. 3 :内臓</t>
  </si>
  <si>
    <t>坂井/建雄∥監修 ; 野口/賢司∥絵 ; こどもくらぶ∥企画・編集</t>
  </si>
  <si>
    <t>こども大図鑑人体</t>
  </si>
  <si>
    <t>リチャード・ウォーカー∥著 ; ぷれす∥日本語版編集 ; 岩瀬/聡∥装幀</t>
  </si>
  <si>
    <t>食と健康</t>
  </si>
  <si>
    <t>豊川/裕之∥監修</t>
  </si>
  <si>
    <t>21世紀こども百科食べもの館</t>
  </si>
  <si>
    <t>小川/聖子∥監修・料理 ; 冬野/いちこ∥表紙カバー・扉クラフト ; まつい/つかさ[ほか]∥イラスト</t>
  </si>
  <si>
    <t>「食育」の大研究 : からだにいい!おいしい!楽しい!</t>
  </si>
  <si>
    <t>吉田/隆子∥監修 ; 福井/由佳∥カバー・本文デザイン ; 中川/悠[ほか]∥文</t>
  </si>
  <si>
    <t>日本各地食べもの地図 : 食育資料. 東日本編</t>
  </si>
  <si>
    <t>帝国書院編集部∥著 ; 杉下/正良∥イラスト</t>
  </si>
  <si>
    <t>日本各地食べもの地図 : 食育資料. 西日本編</t>
  </si>
  <si>
    <t>日本各地食べもの地図 : 食育資料. 資料編</t>
  </si>
  <si>
    <t>帝国書院編集部∥著 ; 杉下/正良∥イラスト ; 田代/まゆみ∥イラスト</t>
  </si>
  <si>
    <t>赤ちゃんが生まれる : Photo Book</t>
  </si>
  <si>
    <t>北村/邦夫∥監修 ; WILLこども知育研究所∥編著 ; 森/孝史∥デザイン</t>
  </si>
  <si>
    <t>赤ちゃんが生まれる : 幼年版</t>
  </si>
  <si>
    <t>ニルス/タヴェルニエ∥作 ; ドニ/ブーラール∥文 ; 中島/さおり∥訳</t>
  </si>
  <si>
    <t>シリーズいのちの授業 1 :いのちがはじまるとき</t>
  </si>
  <si>
    <t>種村/エイ子∥監修 ; 柏木/江里子∥デザイン ; 大滝/まみ∥装丁イラスト</t>
  </si>
  <si>
    <t>シリーズいのちの授業 2 :いのちがおわるとき</t>
  </si>
  <si>
    <t>シリーズいのちの授業 3 :いのちのおもみ</t>
  </si>
  <si>
    <t>シリーズいのちの授業 4 :いのちをささえる</t>
  </si>
  <si>
    <t>いのちつぐ「みとりびと」 1 :恋ちゃんはじめての看取り</t>
  </si>
  <si>
    <t>國森/康弘∥写真・文</t>
  </si>
  <si>
    <t>いのちつぐ「みとりびと」 2 :月になったナミばあちゃん</t>
  </si>
  <si>
    <t>いのちつぐ「みとりびと」 3 :白衣をぬいだドクター花戸</t>
  </si>
  <si>
    <t>いのちつぐ「みとりびと」 4 :いのちのバトンを受けとって</t>
  </si>
  <si>
    <t>國森/康弘∥写真・文 ; 高坂/均∥カバーデザイン</t>
  </si>
  <si>
    <t>心のおくりびと 東日本大震災復元納棺師 : 思い出が動きだす日</t>
  </si>
  <si>
    <t>今西/乃子∥著 ; 浜田/一男∥写真</t>
  </si>
  <si>
    <t>デビッド・マコーレイ∥作</t>
  </si>
  <si>
    <t xml:space="preserve">キム・フォップス・オーカソン∥文 </t>
  </si>
  <si>
    <t>西本鶏介∥作 長谷川義史∥絵</t>
  </si>
  <si>
    <t>マイケル・ローゼン∥作</t>
  </si>
  <si>
    <t>近藤薫美子∥著</t>
  </si>
  <si>
    <t>ブリッタ・テッケントラップ∥作絵</t>
  </si>
  <si>
    <t>マーガレット・ワイルド∥ぶん</t>
  </si>
  <si>
    <t>長谷川義史∥作</t>
  </si>
  <si>
    <t>佐野洋子∥作・絵</t>
  </si>
  <si>
    <t>マーガレット・ワイルド∥文</t>
  </si>
  <si>
    <t>ハンス・ウィルヘルム∥えとぶん</t>
  </si>
  <si>
    <t>[ほるぷ海外秀作絵本シリーズ] 。195:おじいちゃん</t>
    <phoneticPr fontId="5"/>
  </si>
  <si>
    <t>新13歳のハローワーク</t>
  </si>
  <si>
    <t>村上/龍∥著 ; はまの/ゆか∥絵</t>
  </si>
  <si>
    <t>仕事・職業</t>
  </si>
  <si>
    <t>渡辺/三枝子∥監修</t>
  </si>
  <si>
    <t>21世紀こども百科しごと館 : あこがれの職業を大図解!!</t>
  </si>
  <si>
    <t>羽豆/成二∥監修 ; 池上/彰∥指導 ; 義江/邦夫∥装丁</t>
  </si>
  <si>
    <t>しごとば 続々</t>
  </si>
  <si>
    <t>はじめて知るみんなの未来の仕事 : 仕事が218種類!</t>
  </si>
  <si>
    <t>職場体験完全ガイド 1 :医師・看護師・救急救命士</t>
  </si>
  <si>
    <t>うつみ/ちはる∥イラスト</t>
  </si>
  <si>
    <t>職場体験完全ガイド 2 :警察官・消防官・弁護士</t>
  </si>
  <si>
    <t>職場体験完全ガイド 3 :大学教授・小学校の先生・幼稚園の先生</t>
  </si>
  <si>
    <t>職場体験完全ガイド 4 :獣医師・動物園の飼育係・花屋さん</t>
  </si>
  <si>
    <t>職場体験完全ガイド 5 :パン屋さん・パティシエ・レストランのシェフ</t>
  </si>
  <si>
    <t>職場体験完全ガイド 6 :野球選手・サッカー選手・プロフィギュアスケーター</t>
  </si>
  <si>
    <t>職場体験完全ガイド 7 :電車の運転士・パイロット・宇宙飛行士</t>
  </si>
  <si>
    <t>職場体験完全ガイド 8 :大工・人形職人・カーデザイナー</t>
  </si>
  <si>
    <t>職場体験完全ガイド 9 :小説家・漫画家・ピアニスト</t>
  </si>
  <si>
    <t>職場体験完全ガイド 10 :美容師・モデル・ファッションデザイナー</t>
  </si>
  <si>
    <t>職場体験完全ガイド 11 :国会議員・裁判官・外交官・海上保安官</t>
  </si>
  <si>
    <t>河合/智之∥撮影 ; 千葉/祐子∥撮影 ; うつみ/ちはる∥イラスト</t>
  </si>
  <si>
    <t>職場体験完全ガイド 12 :陶芸家・染めもの職人・切子職人</t>
  </si>
  <si>
    <t>河合/智之∥撮影 ; 関口/和宏∥撮影 ; うつみ/ちはる∥イラスト</t>
  </si>
  <si>
    <t>職場体験完全ガイド 13 :携帯電話企画者・ゲームクリエイター・ウェブプランナー・システムエンジニア(SE)</t>
  </si>
  <si>
    <t>河合/智之∥撮影 ; 千葉/祐子∥撮影</t>
  </si>
  <si>
    <t>職場体験完全ガイド 14 :保育士・介護福祉士・理学療法士・社会福祉士</t>
  </si>
  <si>
    <t>村岡/亮輔∥撮影 ; うつみ/ちはる∥イラスト ; 宮本/幹江∥執筆</t>
  </si>
  <si>
    <t>職場体験完全ガイド 15 :樹木医・自然保護官・風力発電エンジニア</t>
  </si>
  <si>
    <t>調べてみよう!日本の職人伝統のワザ 1 :「食」の職人</t>
  </si>
  <si>
    <t>調べてみよう!日本の職人伝統のワザ 2 :「器」の職人</t>
  </si>
  <si>
    <t>調べてみよう!日本の職人伝統のワザ 3 :「衣」の職人</t>
  </si>
  <si>
    <t>調べてみよう!日本の職人伝統のワザ 4 :「住」の職人</t>
  </si>
  <si>
    <t>調べてみよう!日本の職人伝統のワザ 5 :「日用品」の職人</t>
  </si>
  <si>
    <t>調べてみよう!日本の職人伝統のワザ 6 :「工芸」の職人</t>
  </si>
  <si>
    <t>調べてみよう!日本の職人伝統のワザ 7 :「季節・行事」の職人</t>
  </si>
  <si>
    <t>職業ガイド・ナビ 1 :健康・福祉/自然・環境/衣・食・住/スポーツ</t>
  </si>
  <si>
    <t>ヴィットインターナショナル企画室∥編集 ; 入山/敏之∥表紙デザイン ; くさかべ/まさみ∥表紙イラスト</t>
  </si>
  <si>
    <t>職業ガイド・ナビ 2 :コンピュータ・通信・放送/伝統技術/芸能・演芸/アート・デザイン</t>
  </si>
  <si>
    <t>職業ガイド・ナビ 3 :社会/美容・ファッション/生活全般/交通・旅行</t>
  </si>
  <si>
    <t>しごとば [4] :東京スカイツリー</t>
  </si>
  <si>
    <t>職場体験完全ガイド 16 花卉農家・漁師・牧場作業員・八百屋さん</t>
  </si>
  <si>
    <t>河合智之∥撮影</t>
  </si>
  <si>
    <t>職場体験完全ガイド 17 新聞記者・テレビディレクター・CMプランナー</t>
  </si>
  <si>
    <t>深沢次郎∥撮影</t>
  </si>
  <si>
    <t>職場体験完全ガイド 18 銀行員・証券会社社員・保険会社社員</t>
  </si>
  <si>
    <t>職場体験完全ガイド 19 キャビンアテンダント・ホテルスタッフ・デパート販売員</t>
  </si>
  <si>
    <t>職場体験完全ガイド 20 お笑い芸人・俳優・歌手</t>
  </si>
  <si>
    <t>村岡亮輔∥撮影</t>
  </si>
  <si>
    <t>&amp;nbsp;職場体験完全ガイド 21 和紙職人・織物職人・蒔絵職人・宮大工</t>
  </si>
  <si>
    <t>職場体験完全ガイド 22 訪問介護員・言語聴覚士・作業療法士・助産師</t>
  </si>
  <si>
    <t>職場体験完全ガイド 23 和菓子職人・すし職人・豆腐職人・杜氏</t>
  </si>
  <si>
    <t>職場体験完全ガイド 24 ゴルファー・バレーボール選手・テニス選手・卓球選手</t>
  </si>
  <si>
    <t>職場体験完全ガイド 25 テレビアナウンサー・脚本家・報道カメラマン・雑誌編集者</t>
  </si>
  <si>
    <t>職場体験完全ガイド 26 歯科医師・薬剤師・鍼灸師・臨床検査技師</t>
  </si>
  <si>
    <t>職場体験完全ガイド 27 柔道家・マラソン選手・水泳選手・バスケットボール選手</t>
  </si>
  <si>
    <t>職場体験完全ガイド 28 水族館の飼育員・盲導犬訓練士・トリマー・庭師</t>
  </si>
  <si>
    <t>職場体験完全ガイド 29 レーシングドライバー・路線バスの運転士・バスガイド・航海士</t>
  </si>
  <si>
    <t>職場体験完全ガイド 30 スタイリスト・ヘアメイクアップアーチスト・ネイリスト・エステティシャン</t>
  </si>
  <si>
    <t>職場体験完全ガイド 31 ラーメン屋さん・給食調理員・日本料理人・食品開発者</t>
  </si>
  <si>
    <t>職場体験完全ガイド 32 検察官・レスキュー隊員・水道局職員・警備員</t>
  </si>
  <si>
    <t>職場体験完全ガイド 33 稲作農家・農業技術者・魚屋さん・たまご農家</t>
  </si>
  <si>
    <t>職場体験完全ガイド 34 力士・バドミントン選手・ラグビー選手・プロボクサー</t>
  </si>
  <si>
    <t>職場体験完全ガイド 35 アニメ監督・アニメーター・美術・声優</t>
  </si>
  <si>
    <t>なりたい!知りたい!調べたい!人命救助のプロ 1 消防のレスキュー隊</t>
  </si>
  <si>
    <t>こどもくらぶ∥編・著</t>
  </si>
  <si>
    <t>なりたい!知りたい!調べたい!人命救助のプロ 2 海のレスキュー隊</t>
  </si>
  <si>
    <t>なりたい!知りたい!調べたい!人命救助のプロ 3 山のレスキュー隊</t>
  </si>
  <si>
    <t>なりたい!知りたい!調べたい!人命救助のプロ 4 ドクターヘリのレスキュー隊</t>
  </si>
  <si>
    <t>グラフで調べる日本の産業 １</t>
  </si>
  <si>
    <t>谷川 彰英／監修</t>
  </si>
  <si>
    <t>グラフで調べる日本の産業 ２</t>
  </si>
  <si>
    <t>グラフで調べる日本の産業 ３</t>
  </si>
  <si>
    <t>グラフで調べる日本の産業 ４</t>
  </si>
  <si>
    <t>グラフで調べる日本の産業 ５</t>
  </si>
  <si>
    <t>グラフで調べる日本の産業 ６</t>
  </si>
  <si>
    <t>グラフで調べる日本の産業 ７</t>
  </si>
  <si>
    <t>グラフで調べる日本の産業 ８</t>
  </si>
  <si>
    <t>くわしい！わかる！図解日本の産業 １</t>
  </si>
  <si>
    <t>保岡 孝之／監修</t>
  </si>
  <si>
    <t>くわしい！わかる！図解日本の産業 ２</t>
  </si>
  <si>
    <t>くわしい！わかる！図解日本の産業 ３</t>
  </si>
  <si>
    <t>くわしい！わかる！図解日本の産業 ４</t>
  </si>
  <si>
    <t>くわしい！わかる！図解日本の産業 ５</t>
  </si>
  <si>
    <t>くわしい！わかる！図解日本の産業 ６</t>
  </si>
  <si>
    <t>くわしい！わかる！図解日本の産業 ７</t>
  </si>
  <si>
    <t>くわしい！わかる！図解日本の産業 ８</t>
  </si>
  <si>
    <t>くわしい！わかる！図解日本の産業 ９</t>
  </si>
  <si>
    <t>くわしい！わかる！図解日本の産業 １０</t>
  </si>
  <si>
    <t>工場見学大百科 : 調べ学習・ECO学習に役立つ!</t>
  </si>
  <si>
    <t>成美堂出版編集部∥編 ; 平井/伸造∥写真 ; 浅田/有季∥デザイン</t>
  </si>
  <si>
    <t>東京 : 成美堂出版</t>
  </si>
  <si>
    <t>日本の工業</t>
  </si>
  <si>
    <t>三澤/一文∥監修</t>
  </si>
  <si>
    <t>日本の水産業</t>
  </si>
  <si>
    <t>小松/正之∥監修</t>
  </si>
  <si>
    <t>日本の農業</t>
  </si>
  <si>
    <t>石谷/孝佑∥監修</t>
  </si>
  <si>
    <t>米</t>
  </si>
  <si>
    <t>自動車</t>
  </si>
  <si>
    <t>竹内/裕一∥監修</t>
  </si>
  <si>
    <t>こんなふうに作られる! : 絵解き図鑑</t>
  </si>
  <si>
    <t>ビル・スレイヴィン∥文 ; ジム・スレイヴィン∥文 ; ビル・スレイヴィン∥絵</t>
  </si>
  <si>
    <t>最新モノの事典 : 身近なモノのしくみと歴史</t>
  </si>
  <si>
    <t>最新モノの事典編集委員会∥編著 ; 石川/実恵子∥[ほか]構成・執筆 ; Chadal108∥[ほか]イラスト</t>
  </si>
  <si>
    <t>発見!探検!工場見学 : ものづくりの心を育み産業学習に役立つ. 1 :食べ物の工場. 1</t>
  </si>
  <si>
    <t>中村/智彦∥監修 ; 吉良/久美∥装丁 ; 樹咲/リヨコ∥本文イラスト</t>
  </si>
  <si>
    <t>発見!探検!工場見学 : ものづくりの心を育み産業学習に役立つ. 2 :食べ物の工場. 2</t>
  </si>
  <si>
    <t>発見!探検!工場見学 : ものづくりの心を育み産業学習に役立つ. 3 :おもちゃ・文具・楽器の工場</t>
  </si>
  <si>
    <t>発見!探検!工場見学 : ものづくりの心を育み産業学習に役立つ. 4 :洋服・スポーツ用品の工場</t>
  </si>
  <si>
    <t>発見!探検!工場見学 : ものづくりの心を育み産業学習に役立つ. 5 :日用品の工場</t>
  </si>
  <si>
    <t>発見!探検!工場見学 : ものづくりの心を育み産業学習に役立つ. 6 :乗り物の工場</t>
  </si>
  <si>
    <t>発見!探検!工場見学 : ものづくりの心を育み産業学習に役立つ. 7 :工場見学に役立つ資料集</t>
  </si>
  <si>
    <t>はらっぱ</t>
  </si>
  <si>
    <t>西村 繁男／画</t>
  </si>
  <si>
    <t>地雷のない世界へ</t>
  </si>
  <si>
    <t>大塚 敦子／写真・文</t>
  </si>
  <si>
    <t>マンガで学ぶナチスの時代 １</t>
  </si>
  <si>
    <t>エリック・ヒューフェル／絵</t>
  </si>
  <si>
    <t>マンガで学ぶナチスの時代 ２</t>
  </si>
  <si>
    <t>平和と戦争の絵本 １</t>
  </si>
  <si>
    <t>平和と戦争の絵本 ２</t>
  </si>
  <si>
    <t>平和と戦争の絵本 ３</t>
  </si>
  <si>
    <t>平和と戦争の絵本 ４</t>
  </si>
  <si>
    <t>平和と戦争の絵本 ５</t>
  </si>
  <si>
    <t>平和と戦争の絵本 ６</t>
  </si>
  <si>
    <t>広島平和記念資料館と戦跡めぐり</t>
  </si>
  <si>
    <t>佐藤 広基／イラスト・文</t>
  </si>
  <si>
    <t>長崎原爆資料館と戦跡めぐり</t>
  </si>
  <si>
    <t>沖縄県平和祈念資料館と戦跡めぐり</t>
  </si>
  <si>
    <t>ここが家だ</t>
  </si>
  <si>
    <t>ベン・シャーン／絵</t>
  </si>
  <si>
    <t>集英社</t>
  </si>
  <si>
    <t>楽園に降った死の灰</t>
  </si>
  <si>
    <t>森住 卓／文・写真</t>
  </si>
  <si>
    <t>ムスタファの村</t>
  </si>
  <si>
    <t>六本足の子牛</t>
  </si>
  <si>
    <t>訪ねてみよう戦争を学ぶミュージアム／メモリアル</t>
  </si>
  <si>
    <t>〈記憶と表現〉研究会／著</t>
  </si>
  <si>
    <t>いしぶみ</t>
  </si>
  <si>
    <t>広島テレビ放送／編</t>
  </si>
  <si>
    <t>シリーズ戦争遺跡 １</t>
  </si>
  <si>
    <t>シリーズ戦争遺跡 ２</t>
  </si>
  <si>
    <t>シリーズ戦争遺跡 ３</t>
  </si>
  <si>
    <t>シリーズ戦争遺跡 ４</t>
  </si>
  <si>
    <t>シリーズ戦争遺跡 ５</t>
  </si>
  <si>
    <t>語り伝えるアジア・太平洋戦争 : ビジュアルブック 第1巻 :開戦への道のり</t>
  </si>
  <si>
    <t>吉田/裕∥文・監修 ; 安土/じょう∥イラスト</t>
  </si>
  <si>
    <t>語り伝えるアジア・太平洋戦争 : ビジュアルブック 第2巻 :アジア・太平洋戦争の開戦</t>
  </si>
  <si>
    <t>語り伝えるアジア・太平洋戦争 : ビジュアルブック 第3巻 :戦時下、銃後の国民生活</t>
  </si>
  <si>
    <t>語り伝えるアジア・太平洋戦争 : ビジュアルブック 第4巻 :空襲、疎開、日本の敗戦</t>
  </si>
  <si>
    <t>語り伝えるアジア・太平洋戦争 : ビジュアルブック 第5巻 :おわらない戦後と平和への道</t>
  </si>
  <si>
    <t>絵本 おこりじぞう</t>
  </si>
  <si>
    <t>山口 勇子／原作</t>
  </si>
  <si>
    <t>ひろしまのエノキ</t>
  </si>
  <si>
    <t>長崎 源之助／作</t>
  </si>
  <si>
    <t>絵で読む広島の原爆</t>
  </si>
  <si>
    <t>那須 正幹／文</t>
  </si>
  <si>
    <t>ひろしまのピカ</t>
  </si>
  <si>
    <t>丸木 俊／え・文</t>
  </si>
  <si>
    <t>あの日を、ぼくは忘れない</t>
  </si>
  <si>
    <t>名柄 尭／絵と文</t>
  </si>
  <si>
    <t>勉誠出版</t>
  </si>
  <si>
    <t>あの日を、わたしは忘れない</t>
  </si>
  <si>
    <t>河野 きよみ／絵と文</t>
  </si>
  <si>
    <t>被爆者</t>
  </si>
  <si>
    <t>会田 法行／写真・文</t>
  </si>
  <si>
    <t>ひろしま国</t>
  </si>
  <si>
    <t>中国新聞社／編</t>
  </si>
  <si>
    <t>広島長崎修学旅行案内</t>
  </si>
  <si>
    <t>松元 寛／著</t>
  </si>
  <si>
    <t>安斎 育郎／文・監修</t>
  </si>
  <si>
    <t>安斎 育郎／文 監修</t>
  </si>
  <si>
    <t>おきなわ 島のこえ</t>
  </si>
  <si>
    <t>沖縄まるごと大百科 １</t>
  </si>
  <si>
    <t>加藤 俊二／イラスト</t>
  </si>
  <si>
    <t>沖縄まるごと大百科 ２</t>
  </si>
  <si>
    <t>加藤 俊二／デザイン</t>
  </si>
  <si>
    <t>沖縄まるごと大百科 ３</t>
  </si>
  <si>
    <t>沖縄まるごと大百科 ４</t>
  </si>
  <si>
    <t>沖縄まるごと大百科 ５</t>
  </si>
  <si>
    <t>加藤 俊ニ／デザイン</t>
  </si>
  <si>
    <t>語り伝える沖縄 第１巻</t>
  </si>
  <si>
    <t>語り伝える沖縄 第２巻</t>
  </si>
  <si>
    <t>語り伝える沖縄 第３巻</t>
  </si>
  <si>
    <t>語り伝える沖縄 第４巻</t>
  </si>
  <si>
    <t>語り伝える沖縄 第５巻</t>
  </si>
  <si>
    <t>事前に調べる修学旅行パーフェクトガイド ［７］</t>
  </si>
  <si>
    <t>日本修学旅行協会／監修</t>
  </si>
  <si>
    <t>海に沈んだ対馬丸</t>
  </si>
  <si>
    <t>早乙女 愛／著</t>
  </si>
  <si>
    <t>修学旅行のための沖縄案内</t>
  </si>
  <si>
    <t>大城 将保／著</t>
  </si>
  <si>
    <t>高文研</t>
  </si>
  <si>
    <t>たった一発の爆弾でヒロシマ20万人、ナガサキ10万人が死んだ。 : 原爆入門・写真詩集</t>
  </si>
  <si>
    <t>労働教育センター編集部∥編</t>
  </si>
  <si>
    <t>東京 : 労働教育センター</t>
  </si>
  <si>
    <t>平和をねがう「原爆の図」 : 丸木位里・俊夫妻</t>
  </si>
  <si>
    <t>楠木/しげお∥著 ; くまがい/まちこ∥絵</t>
  </si>
  <si>
    <t>鎌倉 : 銀の鈴社</t>
  </si>
  <si>
    <t>イラクから日本のおともだちへ 小さな画家たちが描いた戦争の10年</t>
  </si>
  <si>
    <t>佐藤真紀∥文</t>
  </si>
  <si>
    <t>子どもの未来社</t>
  </si>
  <si>
    <t>日・中・韓平和絵本 :さくら</t>
  </si>
  <si>
    <t>田畑精一∥作</t>
  </si>
  <si>
    <t>日・中・韓平和絵本 :ぼくのこえがきこえますか</t>
  </si>
  <si>
    <t>よしこがもえた</t>
  </si>
  <si>
    <t>たかとう匡子∥作</t>
  </si>
  <si>
    <t>日・中・韓平和絵本 :くつがいく</t>
  </si>
  <si>
    <t>和歌山静子∥作</t>
  </si>
  <si>
    <t>かあさんはどこ?</t>
  </si>
  <si>
    <t xml:space="preserve">クロード・K.デュボワ∥作 </t>
  </si>
  <si>
    <t>丸木 俊／文・絵</t>
    <phoneticPr fontId="5"/>
  </si>
  <si>
    <t>世界の災害の今を知る. 火と土の災害・1 :地震</t>
  </si>
  <si>
    <t>世界の災害の今を知る. 火と土の災害・2 :火山</t>
  </si>
  <si>
    <t>世界の災害の今を知る. 火と土の災害・3 :土砂くずれ</t>
  </si>
  <si>
    <t>世界の災害の今を知る. 水と風の災害・1 :津波</t>
  </si>
  <si>
    <t>世界の災害の今を知る. 水と風の災害・2 :台風</t>
  </si>
  <si>
    <t>世界の災害の今を知る. 水と風の災害・3 :洪水</t>
  </si>
  <si>
    <t>世界の災害の今を知る. 水と風の災害・4 :干ばつ</t>
  </si>
  <si>
    <t>知ろう!防ごう!自然災害. 1 :地震・津波・火山噴火</t>
  </si>
  <si>
    <t>佐藤/隆雄∥監修</t>
  </si>
  <si>
    <t>知ろう!防ごう!自然災害. 2 :台風・強風・豪雪・洪水</t>
  </si>
  <si>
    <t>佐藤/隆雄∥監修 ; 菊地/隆宣∥デザイン・DTP</t>
  </si>
  <si>
    <t>知ろう!防ごう!自然災害. 3 :世界の自然災害と取り組み</t>
  </si>
  <si>
    <t>地震の大研究 : 恐ろしい自然現象</t>
  </si>
  <si>
    <t>大木/聖子∥著 ; 纐纈/一起∥監修</t>
  </si>
  <si>
    <t>災害・状況別防災絵事典 : 危険から身を守る</t>
  </si>
  <si>
    <t>山村/武彦∥監修</t>
  </si>
  <si>
    <t>出動!災害救助犬トマト : 新潟の人々とペットを救った名犬物語</t>
  </si>
  <si>
    <t>池田/まき子∥作</t>
  </si>
  <si>
    <t>東京 : ハート出版</t>
  </si>
  <si>
    <t>津波は怖い! : みんなで知ろう!津波の怖さ</t>
  </si>
  <si>
    <t>港湾空港技術研究所∥監修 ; 沿岸技術研究センター∥編</t>
  </si>
  <si>
    <t>東京 : 丸善プラネット</t>
  </si>
  <si>
    <t>大地震サバイバル : きみならどうする?</t>
  </si>
  <si>
    <t>国崎/信江∥監修 ; ユータ∥まんが</t>
  </si>
  <si>
    <t>地震の大常識</t>
  </si>
  <si>
    <t>佐々木/ときわ∥文 ; 大宮/信光∥文 ; 溝上/恵∥監修</t>
  </si>
  <si>
    <t>あなたにもできる災害ボランティア : 津波被害の現場から</t>
  </si>
  <si>
    <t>スベンドリニ・カクチ∥著 ; 大倉/弥生∥訳</t>
  </si>
  <si>
    <t>TSUNAMIをこえて : スマトラ沖地震とアチェの人びと</t>
  </si>
  <si>
    <t>アチェ・フォトジャーナリストクラブ∥写真 ; 藤谷/健∥文</t>
  </si>
  <si>
    <t>知ってそなえよう!地震と津波 : ナマズ博士が教えるしくみとこわさ</t>
  </si>
  <si>
    <t>都司/嘉宣∥監修 ; カモシタ/ハヤト∥イラスト ; 五十嵐/直樹∥デザイン</t>
  </si>
  <si>
    <t>東京 : 素朴社</t>
  </si>
  <si>
    <t>太陽のくに</t>
  </si>
  <si>
    <t>エヴァ・アスムセン∥作 ; 枇谷/玲子∥訳 ; 猫野/ぺすか∥装画</t>
  </si>
  <si>
    <t>片田/敏孝∥監修 ; 高橋/うらら∥絵本・文 ; 山中/桃子∥絵</t>
  </si>
  <si>
    <t>子どものための環境用語事典</t>
  </si>
  <si>
    <t>環境用語編集委員会／編</t>
  </si>
  <si>
    <t>ごみとリサイクル</t>
  </si>
  <si>
    <t>安井 至／監修</t>
  </si>
  <si>
    <t>ジュニア地球白書 ２００８－０９</t>
  </si>
  <si>
    <t>クリストファー・フレイヴィン／原本編著</t>
  </si>
  <si>
    <t>ワールドウォッチジャパン</t>
  </si>
  <si>
    <t>環境</t>
  </si>
  <si>
    <t>古内 洋平／著</t>
  </si>
  <si>
    <t>地球環境図鑑</t>
  </si>
  <si>
    <t>デヴィッド・デ・ロスチャイルド／総監修</t>
  </si>
  <si>
    <t>池上彰のニュースに登場する世界の環境問題 １</t>
  </si>
  <si>
    <t>池上 彰／監修</t>
  </si>
  <si>
    <t>池上彰のニュースに登場する世界の環境問題 ２</t>
  </si>
  <si>
    <t>池上彰のニュースに登場する世界の環境問題 ３</t>
  </si>
  <si>
    <t>池上彰のニュースに登場する世界の環境問題 ４</t>
  </si>
  <si>
    <t>池上彰のニュースに登場する世界の環境問題 ５</t>
  </si>
  <si>
    <t>こども大図鑑地球</t>
  </si>
  <si>
    <t>ジョン・ウッドワード∥著 ; キム・ブライアン∥監修 ; ぷれす∥日本語版編集</t>
  </si>
  <si>
    <t>ジュニア地球白書 : ワールドウォッチ研究所. 2010-11 :気候変動と人類文明</t>
  </si>
  <si>
    <t>ワールドウォッチ研究所∥原本企画編集 ; 林/良博∥監修 ; 泉/太郎∥[ほか]ジュニア版執筆</t>
  </si>
  <si>
    <t>東京 : ワールドウォッチジャパン</t>
  </si>
  <si>
    <t>21世紀こども百科地球環境館</t>
  </si>
  <si>
    <t>枝広/淳子∥監修 ; 江守/正多∥監修協力 ; 細野/綾子∥装丁・本文デザイン</t>
  </si>
  <si>
    <t>京都議定書がわかる絵事典 : 地球の環境をまもる世界基準</t>
  </si>
  <si>
    <t>砂上の船 水上の家 : アラル海とツバルふたつの水物語</t>
  </si>
  <si>
    <t>会田/法行∥写真・文 ; 林/琢真∥デザイン</t>
  </si>
  <si>
    <t>NHKど~する?地球のあした</t>
  </si>
  <si>
    <t>NHK出版∥編 ; NHK「ど~する?地球のあした」制作班∥協力 ; 林家/たい平∥帯・本文キャラクターデザイン</t>
  </si>
  <si>
    <t>東京 : NHK出版</t>
  </si>
  <si>
    <t>いま、地球環境のためにできること</t>
  </si>
  <si>
    <t>小川/潔∥監修</t>
  </si>
  <si>
    <t>東京 : 数研出版</t>
  </si>
  <si>
    <t>スローライフから学ぶ地球をまもる絵事典 : できることからはじめてみよう</t>
  </si>
  <si>
    <t>辻/信一∥監修 ; 平井/文人∥イラスト ; 山中/康幸∥装幀</t>
  </si>
  <si>
    <t>地球SOS図鑑 : 温暖化について調べよう</t>
  </si>
  <si>
    <t>国立環境研究所地球環境研究センター∥監修 ; 内田/有紀∥漫画</t>
  </si>
  <si>
    <t>水と地球の研究ノート. 1 :町の中の泉</t>
  </si>
  <si>
    <t>武田/晋一∥写真・文 ; ボコヤマ/クリタ∥構成・絵</t>
  </si>
  <si>
    <t>水と地球の研究ノート. 2 :とける岩の洞くつ</t>
  </si>
  <si>
    <t>水と地球の研究ノート. 3 :木が生える沼</t>
  </si>
  <si>
    <t>水と地球の研究ノート. 4 :消えない水たまり</t>
  </si>
  <si>
    <t>水と地球の研究ノート. 5 :ごみ水路水族館</t>
  </si>
  <si>
    <t>人里に現れるクマ</t>
  </si>
  <si>
    <t>三浦/慎悟∥監修 ; 亀井/優子∥デザイン ; いずもり/よう∥イラスト</t>
  </si>
  <si>
    <t>植物を食べつくすシカ</t>
  </si>
  <si>
    <t>畑をあらすイノシシやサル</t>
  </si>
  <si>
    <t>生ごみをあさるカラス</t>
  </si>
  <si>
    <t>日本にすみつくアライグマ</t>
  </si>
  <si>
    <t>単位にくわしくなる絵事典</t>
  </si>
  <si>
    <t>めざせ！フィールド観察の達人</t>
  </si>
  <si>
    <t>飯村 茂樹／著</t>
  </si>
  <si>
    <t>科学の実験</t>
  </si>
  <si>
    <t>大山 光晴／監修</t>
  </si>
  <si>
    <t>理科実験に役立つ道具のつかい方事典</t>
  </si>
  <si>
    <t>石井 雅幸／監修</t>
  </si>
  <si>
    <t>理科の実験・観察 物質とエネルギー編</t>
  </si>
  <si>
    <t>横山 正／監修</t>
  </si>
  <si>
    <t>理科の実験・観察 生物・地球・天体編</t>
  </si>
  <si>
    <t>学校のまわりでさがせる生きもの図鑑 水の生きもの</t>
  </si>
  <si>
    <t>武田 正倫／監修</t>
  </si>
  <si>
    <t>学校のまわりでさがせる生きもの図鑑 昆虫１</t>
  </si>
  <si>
    <t>岡島 秀治／監修</t>
  </si>
  <si>
    <t>学校のまわりでさがせる生きもの図鑑 昆虫 ２</t>
  </si>
  <si>
    <t>学校のまわりでさがせる生きもの図鑑 動物・鳥</t>
  </si>
  <si>
    <t>今泉 忠明／監修</t>
  </si>
  <si>
    <t>元素がわかる事典</t>
  </si>
  <si>
    <t>宮村 一夫／監修</t>
  </si>
  <si>
    <t>魚</t>
  </si>
  <si>
    <t>井田 斉／監修・執筆</t>
  </si>
  <si>
    <t>恐竜</t>
  </si>
  <si>
    <t>冨田 幸光／監修・執筆</t>
  </si>
  <si>
    <t>昆虫</t>
  </si>
  <si>
    <t>小池 啓一／〔ほか〕指導・執筆</t>
  </si>
  <si>
    <t>植物</t>
  </si>
  <si>
    <t>和田 浩志／監修・執筆</t>
  </si>
  <si>
    <t>地球のかたちを哲学する</t>
  </si>
  <si>
    <t>ギヨーム・デュプラ／文・絵</t>
  </si>
  <si>
    <t>21世紀こども百科科学館</t>
  </si>
  <si>
    <t>21世紀こども百科恐竜館</t>
  </si>
  <si>
    <t>真鍋/真∥監修 ; 北村/雄一∥執筆・協力 ; 義江/邦夫∥装丁・本文デザイン</t>
  </si>
  <si>
    <t>鳥のふしぎ</t>
  </si>
  <si>
    <t>川上/和人∥監修・執筆 ; 川嶋/隆義∥執筆 ; 箕輪/義隆∥[ほか]イラスト</t>
  </si>
  <si>
    <t>動物のふしぎ</t>
  </si>
  <si>
    <t>今泉/忠明∥監修</t>
  </si>
  <si>
    <t>昆虫のふしぎ</t>
  </si>
  <si>
    <t>寺山/守∥監修</t>
  </si>
  <si>
    <t>魚・水の生物のふしぎ</t>
  </si>
  <si>
    <t>井田/齊∥監修 ; 岩見/哲夫∥監修</t>
  </si>
  <si>
    <t>植物のふしぎ</t>
  </si>
  <si>
    <t>小林/正明∥監修 ; 浅井/粂男∥[ほか]イラスト ; 山田/智子∥[ほか]文・協力</t>
  </si>
  <si>
    <t>天気と気象</t>
  </si>
  <si>
    <t>武田/康男∥監修</t>
  </si>
  <si>
    <t>力の事典 : 動きのひみつをさぐる</t>
  </si>
  <si>
    <t>大井/喜久夫∥文 ; 大井/みさほ∥文 ; 三輪/広明∥文</t>
  </si>
  <si>
    <t>すごい自然図鑑 : 奇跡のテクノロジーがいっぱい!</t>
  </si>
  <si>
    <t>石田/秀輝∥監修 ; 加藤/愛一∥[ほか]イラスト ; 内村/祐美∥表紙・本文デザイン</t>
  </si>
  <si>
    <t xml:space="preserve">いたずら博士の科学だいすき 1-1 よじのぼる水/ </t>
  </si>
  <si>
    <t xml:space="preserve">いたずら博士の科学だいすき 1-2 電気のとおり道/ </t>
  </si>
  <si>
    <t xml:space="preserve">いたずら博士の科学だいすき 1-3 吹き矢で科学/ </t>
  </si>
  <si>
    <t xml:space="preserve">いたずら博士の科学だいすき 1-4 いろいろな月/ </t>
  </si>
  <si>
    <t xml:space="preserve">いたずら博士の科学だいすき 1-5 あかりと油/ </t>
  </si>
  <si>
    <t>せんせい!これなあに? : なまえしらべずかん 1 :いもむし・けむし</t>
  </si>
  <si>
    <t>せんせい!これなあに? : なまえしらべずかん 2 :海の生きもの</t>
  </si>
  <si>
    <t>せんせい!これなあに? : なまえしらべずかん 3 :木の実・草の実</t>
  </si>
  <si>
    <t>せんせい!これなあに? : なまえしらべずかん 4 :野原の葉っぱ</t>
  </si>
  <si>
    <t>野山の花をさがす12か月</t>
  </si>
  <si>
    <t>いがり/まさし∥著 ; すがわら/けいこ∥絵 ; 鷹觜/麻衣子∥デザイン</t>
  </si>
  <si>
    <t>昆虫としたしむ12か月</t>
  </si>
  <si>
    <t>今森/光彦∥著 ; すがわら/けいこ∥絵 ; 鷹觜/麻衣子∥デザイン</t>
  </si>
  <si>
    <t>水辺の生きものとあそぶ12か月</t>
  </si>
  <si>
    <t>松橋/利光∥著 ; すがわら/けいこ∥絵 ; 鷹觜/麻衣子∥デザイン</t>
  </si>
  <si>
    <t>木の葉や花をたのしむ12か月</t>
  </si>
  <si>
    <t>姉崎/一馬∥著 ; すがわら/けいこ∥絵 ; 鷹觜/麻衣子∥デザイン</t>
  </si>
  <si>
    <t>草の葉のいろいろ12か月</t>
  </si>
  <si>
    <t>平野/隆久∥著 ; すがわら/けいこ∥絵 ; 鷹觜/麻衣子∥デザイン</t>
  </si>
  <si>
    <t>野菜をそだてる12か月</t>
  </si>
  <si>
    <t>亀田/龍吉∥著 ; すがわら/けいこ∥絵 ; 鷹觜/麻衣子∥デザイン</t>
  </si>
  <si>
    <t>日本の鳥の巣図鑑全259</t>
  </si>
  <si>
    <t>鈴木/まもる∥作・絵</t>
  </si>
  <si>
    <t>身近な魚のものがたり : イワシ・サンマ・アジ・サバのふしぎ</t>
  </si>
  <si>
    <t>小泉/光久∥文 ; 高山/ケンタ∥絵・装丁 ; 河野/博∥監修</t>
  </si>
  <si>
    <t>今こそ考えよう!エネルギーの危機. 1 :見直そう、今までのエネルギー</t>
  </si>
  <si>
    <t>藤野/純一∥総監修 ; 村口/敬太∥装丁・本扉デザイン ; さいとう/真砂∥デザイン</t>
  </si>
  <si>
    <t>今こそ考えよう!エネルギーの危機. 2 :化石・原子力エネルギー</t>
  </si>
  <si>
    <t>今こそ考えよう!エネルギーの危機. 3 :太陽と風のエネルギー</t>
  </si>
  <si>
    <t>今こそ考えよう!エネルギーの危機. 4 :森と海のエネルギー</t>
  </si>
  <si>
    <t>今こそ考えよう!エネルギーの危機. 5 :みんなの未来とエネルギー</t>
  </si>
  <si>
    <t>日本一わかりやすいエネルギー問題の教科書</t>
  </si>
  <si>
    <t>水野/倫之∥著 ; 阪本/純代∥本文イラスト ; 城所/潤∥装幀</t>
  </si>
  <si>
    <t>いますぐ考えよう!未来につなぐ資源・環境・エネルギー. 1 :原子力発電を考える</t>
  </si>
  <si>
    <t>田中/優∥著 ; 山田/玲司∥画 ; 豊田/直巳∥写真</t>
  </si>
  <si>
    <t>いますぐ考えよう!未来につなぐ資源・環境・エネルギー. 2 :石油エネルギーを考える</t>
  </si>
  <si>
    <t>いますぐ考えよう!未来につなぐ資源・環境・エネルギー. 3 :エネルギーの自給自足を考える</t>
  </si>
  <si>
    <t>田中/優∥著 ; 山田/玲司∥画 ; 茶谷/公人∥装丁・デザイン</t>
  </si>
  <si>
    <t>省エネの大研究 : 何ができる?どうすればいい?</t>
  </si>
  <si>
    <t>山川/文子∥著 ; 佐藤/雅則∥イラスト</t>
  </si>
  <si>
    <t>世界と日本のエネルギー問題 :エネルギーと人びとのくらし</t>
  </si>
  <si>
    <t>世界と日本のエネルギー問題 :かぎりあるエネルギー資源</t>
  </si>
  <si>
    <t>世界と日本のエネルギー問題 :エネルギーと環境問題</t>
  </si>
  <si>
    <t>世界と日本のエネルギー問題 :エネルギー自給率を考える</t>
  </si>
  <si>
    <t>世界と日本のエネルギー問題 :エネルギー問題にたちむかう</t>
  </si>
  <si>
    <t>見学!自然エネルギー大図鑑. 1 :太陽光・風力発電</t>
  </si>
  <si>
    <t>飯田/哲也∥監修 ; 林/幸∥イラスト ; 池下/章裕∥イラスト</t>
  </si>
  <si>
    <t>見学!自然エネルギー大図鑑. 2 :地熱・小水力発電ほか</t>
  </si>
  <si>
    <t>飯田/哲也∥監修 ; 林/幸∥イラスト ; 石岡/真由海∥イラスト</t>
  </si>
  <si>
    <t>見学!自然エネルギー大図鑑. 3 :バイオマス・温度差発電ほか</t>
  </si>
  <si>
    <t>飯田/哲也∥監修 ; 林/幸∥イラスト</t>
  </si>
  <si>
    <t>太陽エネルギーの大研究 : クリーンで無限大!</t>
  </si>
  <si>
    <t>小澤/祥司∥著 ; イクタケ/マコト∥イラスト ; 片庭/稔∥イラスト</t>
  </si>
  <si>
    <t>よくわかる再生可能エネルギー : がんばろう!日本</t>
  </si>
  <si>
    <t>矢沢サイエンスオフィス∥編著 ; 福井/なおと∥装丁・デザイン ; 細江/道義∥[ほか]イラスト</t>
  </si>
  <si>
    <t>風の島へようこそ : くりかえしつかえるエネルギー</t>
  </si>
  <si>
    <t>アラン・ドラモンド∥さく ; まつむら/ゆりこ∥やく ; 井田/徹治∥解説</t>
  </si>
  <si>
    <t>知ろう!再生可能エネルギー</t>
  </si>
  <si>
    <t>馬上/丈司∥著 ; 倉阪/秀史∥監修 ; イクタケ/マコト∥イラスト</t>
  </si>
  <si>
    <t>ストップ原発 : カラー図解. 1 :大震災と原発事故</t>
  </si>
  <si>
    <t>東京 : 大月書店</t>
  </si>
  <si>
    <t>ストップ原発 : カラー図解. 2 :放射能汚染と人体</t>
  </si>
  <si>
    <t>ストップ原発 : カラー図解. 3 :電力と自然エネルギー</t>
  </si>
  <si>
    <t>ストップ原発 : カラー図解. 4 :原発と私たちの選択</t>
  </si>
  <si>
    <t>よくわかる原子力とエネルギー. 1 :放射線がよくわかる本</t>
  </si>
  <si>
    <t>よくわかる原子力とエネルギー. 2 :原子力発電がよくわかる本</t>
  </si>
  <si>
    <t>よくわかる原子力とエネルギー. 3 :これからのエネルギーがよくわかる本</t>
  </si>
  <si>
    <t>フクシマから学ぶ原発・放射能</t>
  </si>
  <si>
    <t>安斎/育郎∥監修 ; 市川/章人∥[著] ; 小野/英喜∥[著]</t>
  </si>
  <si>
    <t>がんばろう!日本 :よくわかる放射線・放射能の問題 基礎知識から除染・廃棄物処理まで</t>
  </si>
  <si>
    <t>原発・放射能図解データ</t>
  </si>
  <si>
    <t>電気がいちばんわかる本. 1 :明かりのひみつ</t>
  </si>
  <si>
    <t>米村/でんじろう∥監修</t>
  </si>
  <si>
    <t>電気がいちばんわかる本. 2 :熱のひみつ</t>
  </si>
  <si>
    <t>電気がいちばんわかる本. 3 :モーターのひみつ</t>
  </si>
  <si>
    <t>電気がいちばんわかる本. 4 :発電のひみつ</t>
  </si>
  <si>
    <t>電気がいちばんわかる本. 5 :電波のひみつ</t>
  </si>
  <si>
    <t>小池康郎∥監修</t>
  </si>
  <si>
    <t>矢沢サイエンスオフィス∥編著</t>
  </si>
  <si>
    <t>野口邦和∥監修</t>
  </si>
  <si>
    <t>家のバリアフリー</t>
  </si>
  <si>
    <t>高橋/儀平∥監修 ; 絹∥本文イラスト ; 杉原/知子∥本文イラスト</t>
  </si>
  <si>
    <t>高橋/儀平∥監修 ; 阪本/純代∥本文イラスト ; 倉科/明敏∥装丁デザイン</t>
  </si>
  <si>
    <t>交通のバリアフリー</t>
  </si>
  <si>
    <t>高橋/儀平∥監修 ; 土持/晋二∥本文イラスト ; 倉科/明敏∥装丁デザイン</t>
  </si>
  <si>
    <t>遊びとスポーツのバリアフリー</t>
  </si>
  <si>
    <t>店と公共施設のバリアフリー</t>
  </si>
  <si>
    <t>バリアフリーなんでも事典</t>
  </si>
  <si>
    <t>高橋/儀平∥監修 ; ハヤカワ/トシヤ∥本文イラスト ; 絹∥本文イラスト</t>
  </si>
  <si>
    <t>みんなで考えよう障がい者の気持ち : 読んでわかる、体験してわかる 1 :視覚障がい</t>
  </si>
  <si>
    <t>みんなで考えよう障がい者の気持ち : 読んでわかる、体験してわかる 2 :聴覚障がい</t>
  </si>
  <si>
    <t>みんなで考えよう障がい者の気持ち : 読んでわかる、体験してわかる 3 :言語障がい</t>
  </si>
  <si>
    <t>みんなで考えよう障がい者の気持ち : 読んでわかる、体験してわかる 4 :肢体不自由</t>
  </si>
  <si>
    <t>みんなで考えよう障がい者の気持ち : 読んでわかる、体験してわかる 5 :知的障がい</t>
  </si>
  <si>
    <t>みんなで考えよう障がい者の気持ち : 読んでわかる、体験してわかる 6 :発達障がい(LD、ADHD)</t>
  </si>
  <si>
    <t>みんなで考えよう障がい者の気持ち : 読んでわかる、体験してわかる 7 :自閉症</t>
  </si>
  <si>
    <t>はせがわくんきらいや</t>
  </si>
  <si>
    <t>長谷川集平∥著</t>
  </si>
  <si>
    <t>ブッキング</t>
  </si>
  <si>
    <t>わたしのすてきなたびする目</t>
  </si>
  <si>
    <t>ジェニー・スー・コステキ=ショー∥さく</t>
  </si>
  <si>
    <t>さかさまになっちゃうの</t>
  </si>
  <si>
    <t>クレア・アレクサンダー∥さく</t>
  </si>
  <si>
    <t>天使と話す子</t>
  </si>
  <si>
    <t>エスター・ワトスン∥作</t>
  </si>
  <si>
    <t>童心社の絵本 22:あつおのぼうけん</t>
  </si>
  <si>
    <t>田島征彦∥作</t>
  </si>
  <si>
    <t>さっちゃんのまほうのて</t>
  </si>
  <si>
    <t>たばたせいいち∥共同制作</t>
  </si>
  <si>
    <t>トーベのあたらしい耳</t>
  </si>
  <si>
    <t>トーベ・クルベリ∥さく</t>
  </si>
  <si>
    <t>どんなかんじかなあ</t>
  </si>
  <si>
    <t>中山千夏∥ぶん</t>
  </si>
  <si>
    <t>みんなみんなぼくのともだち</t>
  </si>
  <si>
    <t>福井義人∥文</t>
  </si>
  <si>
    <t>ぼくはここにいる</t>
  </si>
  <si>
    <t>ピーター・レイノルズ∥作</t>
  </si>
  <si>
    <t>てんじつきさわるえほん :さわるめいろ</t>
  </si>
  <si>
    <t>村山純子∥著</t>
  </si>
  <si>
    <t>60の用語でわかる!福祉なるほど解説 上巻 :児童福祉 障がい者福祉 高齢者福祉</t>
  </si>
  <si>
    <t>高橋/利一∥監修・著 ; あらが/けんじ∥イラスト ; 菊地/隆宣∥デザイン</t>
  </si>
  <si>
    <t>60の用語でわかる!福祉なるほど解説 下巻 :生活と福祉 福祉の国際化 福祉にかかわる仕事</t>
  </si>
  <si>
    <t>高橋/利一∥監修・著</t>
  </si>
  <si>
    <t>はじめての手話ダンス&amp;ソング : クラス発表会・学園祭で使える! 1 :世界に一つだけの花ほか</t>
  </si>
  <si>
    <t>立教大学手話サークル「Hand/Shape」∥編著 ; 野口/岳史∥監修 ; 細野/昌子∥監修</t>
  </si>
  <si>
    <t>はじめての手話ダンス&amp;ソング : クラス発表会・学園祭で使える! 2 :空も飛べるはずほか</t>
  </si>
  <si>
    <t>はじめての手話ダンス&amp;ソング : クラス発表会・学園祭で使える! 3 :どんなときもほか</t>
  </si>
  <si>
    <t>子どものための手話事典</t>
  </si>
  <si>
    <t>全日本ろうあ連盟∥監修 ; イケガメ/シノ∥絵 ; オーク∥カバーデザイン</t>
  </si>
  <si>
    <t>手話の絵事典 : 基本表現がよくわかる</t>
  </si>
  <si>
    <t>全国手話研修センター∥監修 ; どりむ社∥編集</t>
  </si>
  <si>
    <t>しらべよう!りかいしよう!点字の世界 1 :点字って、なに?</t>
  </si>
  <si>
    <t>桜雲会∥監修 ; こどもくらぶ∥編 ; 長江/知子∥装丁・本文</t>
  </si>
  <si>
    <t>しらべよう!りかいしよう!点字の世界 2 :たのしい点字</t>
  </si>
  <si>
    <t>しらべよう!りかいしよう!点字の世界 3 :町の点字をしらべよう!</t>
  </si>
  <si>
    <t>子どものための点字事典</t>
  </si>
  <si>
    <t>黒崎/恵津子∥著 ; 福田/行宏∥イラスト</t>
  </si>
  <si>
    <t>みんなのユニバーサルデザイン 1 家族と考えるユニバーサルデザイン</t>
  </si>
  <si>
    <t>川内美彦∥監修</t>
  </si>
  <si>
    <t>みんなのユニバーサルデザイン 2 学校で考えるユニバーサルデザイン</t>
  </si>
  <si>
    <t>みんなのユニバーサルデザイン 3 町の人とつくるユニバーサルデザイン</t>
  </si>
  <si>
    <t>みんなのユニバーサルデザイン 4 社会で取り組むユニバーサルデザイン</t>
  </si>
  <si>
    <t>みんなのユニバーサルデザイン 5 活動の場を広げるユニバーサルデザイン</t>
  </si>
  <si>
    <t>みんなのユニバーサルデザイン 6 これからのユニバーサルデザイン</t>
  </si>
  <si>
    <t>ユニバーサルデザインとバリアフリーの図鑑</t>
  </si>
  <si>
    <t>徳田克己∥監修</t>
  </si>
  <si>
    <t>場面でわかる正しいことばづかいと敬語. 1 :あいさつのことばと敬語</t>
  </si>
  <si>
    <t>田近/洵一∥監修 ; 宮腰/賢∥監修 ; 梅沢/実∥執筆</t>
  </si>
  <si>
    <t>場面でわかる正しいことばづかいと敬語. 2 :いろいろな人との会話と敬語</t>
  </si>
  <si>
    <t>田近/洵一∥監修 ; 宮腰/賢∥監修 ; 扇田/浩水∥執筆</t>
  </si>
  <si>
    <t>場面でわかる正しいことばづかいと敬語. 3 :話し合い・発表会・インタビュー・放送のことばと敬語</t>
  </si>
  <si>
    <t>田近/洵一∥監修 ; 宮腰/賢∥監修 ; 中村/章子∥執筆</t>
  </si>
  <si>
    <t>場面でわかる正しいことばづかいと敬語. 4 :電話・メール・手紙のことばと敬語</t>
  </si>
  <si>
    <t>田近/洵一∥監修 ; 宮腰/賢∥監修 ; 橋本/則子∥執筆</t>
  </si>
  <si>
    <t>場面でわかる正しいことばづかいと敬語. 5 :敬語の5分類とその使い方</t>
  </si>
  <si>
    <t>田近/洵一∥監修 ; 宮腰/賢∥監修 ; 笠井/正信∥執筆</t>
  </si>
  <si>
    <t>ルールとマナーを学ぶ子ども生活図鑑. 1 :家庭生活編</t>
  </si>
  <si>
    <t>子どもの生活を考える会∥編 ; 嶋貫/陽一∥デザイン ; 柿田/ゆかり∥イラスト</t>
  </si>
  <si>
    <t>ルールとマナーを学ぶ子ども生活図鑑. 2 :学校生活編</t>
  </si>
  <si>
    <t>ルールとマナーを学ぶ子ども生活図鑑. 3 :地域・社会生活編</t>
  </si>
  <si>
    <t>インターネットにおけるルールとマナーこどもばん公式テキスト</t>
  </si>
  <si>
    <t>インターネット協会∥著 ; 柴田/次郎∥イラスト</t>
  </si>
  <si>
    <t>東京 : インターネット協会</t>
  </si>
  <si>
    <t>しぜんにタッチ! :あさがおさいた</t>
  </si>
  <si>
    <t>大久保茂徳∥監修</t>
  </si>
  <si>
    <t>科学のアルバム 植物1:アサガオ たねからたねまで 新装版</t>
  </si>
  <si>
    <t>佐藤有恒∥写真</t>
  </si>
  <si>
    <t>アサガオ観察ブック</t>
  </si>
  <si>
    <t>小田英智∥構成</t>
  </si>
  <si>
    <t>なぜ?どうして?理科のふしぎ学習 3:アサガオのつるはなぜまきつく 「うずまき」のふしぎ</t>
  </si>
  <si>
    <t>七尾純∥著</t>
  </si>
  <si>
    <t>そだててあそぼう 34:アサガオの絵本</t>
  </si>
  <si>
    <t>わたなべよしたか∥へん</t>
  </si>
  <si>
    <t>だいすきしぜん :あさがお</t>
  </si>
  <si>
    <t>斎藤光一∥絵</t>
  </si>
  <si>
    <t>かんさつ名人はじめての栽培 6 アサガオ</t>
  </si>
  <si>
    <t>東京学芸大学附属小金井小学校生活科部∥指導</t>
  </si>
  <si>
    <t>そだててみよう!はじめての栽培 :アサガオ</t>
  </si>
  <si>
    <t>松井孝∥監修</t>
  </si>
  <si>
    <t>かんさつ名人になろう! 2 あさがお</t>
  </si>
  <si>
    <t>横山正∥監修</t>
  </si>
  <si>
    <t>かんさつ名人はじめての栽培 5 サツマイモ</t>
  </si>
  <si>
    <t>食育 野菜をそだてる [6] さつまいも</t>
  </si>
  <si>
    <t>後藤真樹∥写真・文</t>
  </si>
  <si>
    <t>そだててみよう!はじめての栽培 :サツマイモ</t>
  </si>
  <si>
    <t>たのしい野菜づくり育てて食べよう 3:ジャガイモやサツマイモ いろいろなイモ</t>
  </si>
  <si>
    <t>林義人∥文</t>
  </si>
  <si>
    <t>育てよう!食べよう!野菜づくりの本 3 さといも・じゃがいも・さつまいも</t>
  </si>
  <si>
    <t>小菅知三∥監修</t>
  </si>
  <si>
    <t>科学のアルバム 植物12:ジャガイモ</t>
  </si>
  <si>
    <t>鈴木公治∥著</t>
  </si>
  <si>
    <t>もっと知りたい!図鑑 :お米なんでも図鑑 お米とごはんのすべてがわかる!</t>
  </si>
  <si>
    <t>石谷孝佑∥監修</t>
  </si>
  <si>
    <t>アジアの自然と文化 1 米からみる東アジア</t>
  </si>
  <si>
    <t>クリスチャン・ダニエルス∥監修</t>
  </si>
  <si>
    <t>たのしい野菜づくり育てて食べよう 1:米やトウモロコシ いろいろな穀物</t>
  </si>
  <si>
    <t>地球を救う!植物 :イネ・米</t>
  </si>
  <si>
    <t>津幡道夫∥著</t>
  </si>
  <si>
    <t>農家になろう 3 イネとともに</t>
  </si>
  <si>
    <t>農文協∥編</t>
  </si>
  <si>
    <t>食育 野菜をそだてる [1] お米</t>
  </si>
  <si>
    <t>つくってあそぼう 38:保存食の絵本 3 米・麦・豆・いも</t>
  </si>
  <si>
    <t>こしみずまさみ∥へん</t>
  </si>
  <si>
    <t>しぜんにタッチ! :おこめができた!</t>
  </si>
  <si>
    <t>中川孝俊∥監修</t>
  </si>
  <si>
    <t>農業に奇跡を起こした人たち 1巻:コメの歴史を変えたコシヒカリ</t>
  </si>
  <si>
    <t>小泉光久∥著</t>
  </si>
  <si>
    <t>かんさつ名人はじめての栽培 4 ミニトマト</t>
  </si>
  <si>
    <t>食育 野菜をそだてる [3] トマト</t>
  </si>
  <si>
    <t>そだててみよう!はじめての栽培 :ミニトマト</t>
  </si>
  <si>
    <t>たのしい野菜づくり育てて食べよう 6:トマトやナス</t>
  </si>
  <si>
    <t>育てよう!食べよう!野菜づくりの本 4 トマト・なす・ゴーヤ</t>
  </si>
  <si>
    <t>かんさつ名人になろう! 1 ミニトマト</t>
  </si>
  <si>
    <t>農家になろう 4 トマトとともに</t>
  </si>
  <si>
    <t>科学のアルバム・かがやくいのち 8:ゴーヤ ツルレイシの成長</t>
  </si>
  <si>
    <t>亀田龍吉∥著・写真</t>
  </si>
  <si>
    <t>学校で育てる緑のカーテン大百科 1 グリーンパワーで節電</t>
  </si>
  <si>
    <t>菊本るり子∥監修</t>
  </si>
  <si>
    <t>学校で育てる緑のカーテン大百科 2 はじめての栽培と観察</t>
  </si>
  <si>
    <t>学校で育てる緑のカーテン大百科 3 収穫と広がるエコ活動</t>
  </si>
  <si>
    <t>そだててあそぼう 22:ヘチマの絵本</t>
  </si>
  <si>
    <t>ほりやすお∥へん</t>
  </si>
  <si>
    <t>そだててあそぼう 51:ニガウリ(ゴーヤー)の絵本</t>
  </si>
  <si>
    <t>ふじえだくにみつ∥へん</t>
  </si>
  <si>
    <t>食育 野菜をそだてる [2] きゅうり</t>
  </si>
  <si>
    <t>ヘチマ観察ブック</t>
  </si>
  <si>
    <t>小田英智∥構成文</t>
  </si>
  <si>
    <t>科学のアルバム 植物7:ヘチマのかんさつ</t>
  </si>
  <si>
    <t>佐藤有恒∥著</t>
  </si>
  <si>
    <t>みどりのカーテンをつくろう</t>
  </si>
  <si>
    <t>菊本るり子∥作</t>
  </si>
  <si>
    <t>編集工房ノア</t>
  </si>
  <si>
    <t>清風堂書店出版部</t>
  </si>
  <si>
    <t>帝国書院</t>
  </si>
  <si>
    <t>大阪ことばあそびうた</t>
  </si>
  <si>
    <t>島田陽子∥著</t>
  </si>
  <si>
    <t>読みがたり大阪のむかし話</t>
  </si>
  <si>
    <t>大阪府小学校国語科教育研究会∥編</t>
  </si>
  <si>
    <t>大阪むかしむかし 上巻</t>
  </si>
  <si>
    <t>かたおかしろう∥再話</t>
  </si>
  <si>
    <t>大阪むかしむかし 下巻</t>
  </si>
  <si>
    <t>小西聖一∥著</t>
  </si>
  <si>
    <t>ふるさとお話の旅 8 奈良・大阪</t>
  </si>
  <si>
    <t>野村純一∥監修</t>
  </si>
  <si>
    <t>クローバーえほんシリーズ :大阪うまいもんのうた</t>
  </si>
  <si>
    <t>長谷川義史∥著</t>
  </si>
  <si>
    <t>妖怪の日本地図 4 近畿</t>
  </si>
  <si>
    <t>千葉幹夫∥文</t>
  </si>
  <si>
    <t>うちは精肉店</t>
  </si>
  <si>
    <t>本橋成一∥写真と文</t>
  </si>
  <si>
    <t>知ろう!おどろう!日本のおどり 2 北信越・東海・関西のおどり</t>
  </si>
  <si>
    <t>日本フォークダンス連盟(日本民踊委員会)∥監修</t>
  </si>
  <si>
    <t>日本の地理 最新版 3 近畿地方</t>
  </si>
  <si>
    <t>井田仁康∥監修</t>
  </si>
  <si>
    <t>帝国書院地理シリーズ :日本のすがた 3 近畿地方</t>
  </si>
  <si>
    <t>日本の川 :よどがわ</t>
  </si>
  <si>
    <t>村松昭∥さく</t>
  </si>
  <si>
    <t>お船がきた日 淀川ものがたり</t>
  </si>
  <si>
    <t>小林豊∥文・絵</t>
  </si>
  <si>
    <t>大阪1</t>
  </si>
  <si>
    <t>大阪2</t>
  </si>
  <si>
    <t>大阪3</t>
  </si>
  <si>
    <t>大阪4</t>
  </si>
  <si>
    <t>大阪5</t>
  </si>
  <si>
    <t>大阪6</t>
  </si>
  <si>
    <t>大阪7</t>
  </si>
  <si>
    <t>大阪2-1</t>
  </si>
  <si>
    <t>大阪2-2</t>
  </si>
  <si>
    <t>大阪2-3</t>
  </si>
  <si>
    <t>大阪2-4</t>
  </si>
  <si>
    <t>大阪2-5</t>
  </si>
  <si>
    <t>大阪2-6</t>
  </si>
  <si>
    <t>大阪2-7</t>
  </si>
  <si>
    <t>アサ1</t>
  </si>
  <si>
    <t>アサ2</t>
  </si>
  <si>
    <t>アサ3</t>
  </si>
  <si>
    <t>アサ4</t>
  </si>
  <si>
    <t>アサ5</t>
  </si>
  <si>
    <t>アサ6</t>
  </si>
  <si>
    <t>アサ7</t>
  </si>
  <si>
    <t>アサ8</t>
  </si>
  <si>
    <t>アサ9</t>
  </si>
  <si>
    <t>イモ1</t>
  </si>
  <si>
    <t>イモ2</t>
  </si>
  <si>
    <t>イモ3</t>
  </si>
  <si>
    <t>イモ4</t>
  </si>
  <si>
    <t>イモ5</t>
  </si>
  <si>
    <t>イモ6</t>
  </si>
  <si>
    <t>コメ1</t>
  </si>
  <si>
    <t>コメ2</t>
  </si>
  <si>
    <t>コメ3</t>
  </si>
  <si>
    <t>コメ4</t>
  </si>
  <si>
    <t>コメ5</t>
  </si>
  <si>
    <t>コメ6</t>
  </si>
  <si>
    <t>コメ7</t>
  </si>
  <si>
    <t>コメ8</t>
  </si>
  <si>
    <t>コメ9</t>
  </si>
  <si>
    <t>トマ1</t>
  </si>
  <si>
    <t>トマ2</t>
  </si>
  <si>
    <t>トマ3</t>
  </si>
  <si>
    <t>トマ4</t>
  </si>
  <si>
    <t>トマ5</t>
  </si>
  <si>
    <t>トマ6</t>
  </si>
  <si>
    <t>トマ7</t>
  </si>
  <si>
    <t>グリ1</t>
  </si>
  <si>
    <t>グリ2</t>
  </si>
  <si>
    <t>グリ3</t>
  </si>
  <si>
    <t>グリ4</t>
  </si>
  <si>
    <t>グリ5</t>
  </si>
  <si>
    <t>グリ6</t>
  </si>
  <si>
    <t>グリ7</t>
  </si>
  <si>
    <t>グリ8</t>
  </si>
  <si>
    <t>グリ9</t>
  </si>
  <si>
    <t>グリ10</t>
  </si>
  <si>
    <t>マナー1</t>
  </si>
  <si>
    <t>マナー2</t>
  </si>
  <si>
    <t>マナー3</t>
  </si>
  <si>
    <t>マナー4</t>
  </si>
  <si>
    <t>マナー5</t>
  </si>
  <si>
    <t>マナー2-1</t>
  </si>
  <si>
    <t>マナー2-2</t>
  </si>
  <si>
    <t>マナー2-3</t>
  </si>
  <si>
    <t>バリア1</t>
  </si>
  <si>
    <t>バリア2</t>
  </si>
  <si>
    <t>バリア3</t>
  </si>
  <si>
    <t>バリア4</t>
  </si>
  <si>
    <t>バリア5</t>
  </si>
  <si>
    <t>バリア6</t>
  </si>
  <si>
    <t>障がい1</t>
  </si>
  <si>
    <t>障がい2</t>
  </si>
  <si>
    <t>障がい3</t>
  </si>
  <si>
    <t>障がい4</t>
  </si>
  <si>
    <t>障がい5</t>
  </si>
  <si>
    <t>障がい6</t>
  </si>
  <si>
    <t>障がい7</t>
  </si>
  <si>
    <t>障がいE1</t>
  </si>
  <si>
    <t>障がいE2</t>
  </si>
  <si>
    <t>障がいE3</t>
  </si>
  <si>
    <t>障がいE4</t>
  </si>
  <si>
    <t>障がいE5</t>
  </si>
  <si>
    <t>障がいE6</t>
  </si>
  <si>
    <t>障がいE7</t>
  </si>
  <si>
    <t>障がいE8</t>
  </si>
  <si>
    <t>障がいE9</t>
  </si>
  <si>
    <t>障がいE10</t>
  </si>
  <si>
    <t>障がいE11</t>
  </si>
  <si>
    <t>福祉1</t>
  </si>
  <si>
    <t>福祉2</t>
  </si>
  <si>
    <t>手話1</t>
  </si>
  <si>
    <t>手話2</t>
  </si>
  <si>
    <t>手話3</t>
  </si>
  <si>
    <t>手話4</t>
  </si>
  <si>
    <t>手話5</t>
  </si>
  <si>
    <t>点字1</t>
  </si>
  <si>
    <t>点字2</t>
  </si>
  <si>
    <t>点字3</t>
  </si>
  <si>
    <t>点字4</t>
  </si>
  <si>
    <t>ユニバ1</t>
  </si>
  <si>
    <t>ユニバ2</t>
  </si>
  <si>
    <t>ユニバ3</t>
  </si>
  <si>
    <t>ユニバ4</t>
  </si>
  <si>
    <t>ユニバ5</t>
  </si>
  <si>
    <t>ユニバ6</t>
  </si>
  <si>
    <t>ユニバ7</t>
  </si>
  <si>
    <t>エネ1</t>
  </si>
  <si>
    <t>エネ2</t>
  </si>
  <si>
    <t>エネ3</t>
  </si>
  <si>
    <t>エネ4</t>
  </si>
  <si>
    <t>エネ5</t>
  </si>
  <si>
    <t>エネ6</t>
  </si>
  <si>
    <t>エネ2-1</t>
  </si>
  <si>
    <t>エネ2-2</t>
  </si>
  <si>
    <t>エネ2-3</t>
  </si>
  <si>
    <t>エネ2-4</t>
  </si>
  <si>
    <t>自エネ1</t>
  </si>
  <si>
    <t>自エネ2</t>
  </si>
  <si>
    <t>自エネ3</t>
  </si>
  <si>
    <t>自エネ4</t>
  </si>
  <si>
    <t>自エネ5</t>
  </si>
  <si>
    <t>自エネ6</t>
  </si>
  <si>
    <t>自エネ7</t>
  </si>
  <si>
    <t>原エネ1</t>
  </si>
  <si>
    <t>原エネ2</t>
  </si>
  <si>
    <t>原エネ3</t>
  </si>
  <si>
    <t>原エネ4</t>
  </si>
  <si>
    <t>原エネ5</t>
  </si>
  <si>
    <t>原エネ6</t>
  </si>
  <si>
    <t>原エネ7</t>
  </si>
  <si>
    <t>原エネ8</t>
  </si>
  <si>
    <t>電気1</t>
  </si>
  <si>
    <t>電気2</t>
  </si>
  <si>
    <t>電気3</t>
  </si>
  <si>
    <t>電気4</t>
  </si>
  <si>
    <t>電気5</t>
  </si>
  <si>
    <t>調101</t>
  </si>
  <si>
    <t>調102</t>
  </si>
  <si>
    <t>調103</t>
  </si>
  <si>
    <t>調104</t>
  </si>
  <si>
    <t>調105</t>
  </si>
  <si>
    <t>調106</t>
  </si>
  <si>
    <t>調107</t>
  </si>
  <si>
    <t>調108</t>
  </si>
  <si>
    <t>調109</t>
  </si>
  <si>
    <t>調110</t>
  </si>
  <si>
    <t>科学2-1</t>
  </si>
  <si>
    <t>科学2-2</t>
  </si>
  <si>
    <t>科学2-3</t>
  </si>
  <si>
    <t>科学2-4</t>
  </si>
  <si>
    <t>科学2-5</t>
  </si>
  <si>
    <t>科学2-6</t>
  </si>
  <si>
    <t>科学2</t>
  </si>
  <si>
    <t>科学3</t>
  </si>
  <si>
    <t>科学4</t>
  </si>
  <si>
    <t>科学5</t>
  </si>
  <si>
    <t>科学6</t>
  </si>
  <si>
    <t>科学7</t>
  </si>
  <si>
    <t>科学8</t>
  </si>
  <si>
    <t>科学1</t>
  </si>
  <si>
    <t>生物1</t>
  </si>
  <si>
    <t>生物2</t>
  </si>
  <si>
    <t>生物3</t>
  </si>
  <si>
    <t>生物4</t>
  </si>
  <si>
    <t>生物2-1</t>
  </si>
  <si>
    <t>生物2-2</t>
  </si>
  <si>
    <t>生物2-3</t>
  </si>
  <si>
    <t>生物2-4</t>
  </si>
  <si>
    <t>生物2-5</t>
  </si>
  <si>
    <t>生物2-6</t>
  </si>
  <si>
    <t>生物3-1</t>
  </si>
  <si>
    <t>生物3-2</t>
  </si>
  <si>
    <t>調96</t>
  </si>
  <si>
    <t>調97</t>
  </si>
  <si>
    <t>調98</t>
  </si>
  <si>
    <t>調99</t>
  </si>
  <si>
    <t>調100</t>
  </si>
  <si>
    <t>環境2-1</t>
  </si>
  <si>
    <t>環境2-2</t>
  </si>
  <si>
    <t>環境2-3</t>
  </si>
  <si>
    <t>環境2-4</t>
  </si>
  <si>
    <t>環境2-5</t>
  </si>
  <si>
    <t>環境1</t>
  </si>
  <si>
    <t>環境2</t>
  </si>
  <si>
    <t>環境4</t>
  </si>
  <si>
    <t>環境5</t>
  </si>
  <si>
    <t>環境6</t>
  </si>
  <si>
    <t>環境7</t>
  </si>
  <si>
    <t>環境8</t>
  </si>
  <si>
    <t>環境9</t>
  </si>
  <si>
    <t>環境10</t>
  </si>
  <si>
    <t>環境3</t>
  </si>
  <si>
    <t>環境3</t>
    <phoneticPr fontId="5"/>
  </si>
  <si>
    <t>児文館2011</t>
    <phoneticPr fontId="5"/>
  </si>
  <si>
    <t>災害1</t>
  </si>
  <si>
    <t>災害2</t>
  </si>
  <si>
    <t>災害3</t>
  </si>
  <si>
    <t>災害4</t>
  </si>
  <si>
    <t>災害5</t>
  </si>
  <si>
    <t>災害6</t>
  </si>
  <si>
    <t>災害7</t>
  </si>
  <si>
    <t>災害8</t>
  </si>
  <si>
    <t>災害9</t>
  </si>
  <si>
    <t>災害10</t>
  </si>
  <si>
    <t>災害11</t>
  </si>
  <si>
    <t>災害12</t>
  </si>
  <si>
    <t>災害13</t>
  </si>
  <si>
    <t>災害14</t>
  </si>
  <si>
    <t>災害15</t>
  </si>
  <si>
    <t>災害16</t>
  </si>
  <si>
    <t>災害17</t>
  </si>
  <si>
    <t>災害18</t>
  </si>
  <si>
    <t>災害19</t>
  </si>
  <si>
    <t>災害20</t>
  </si>
  <si>
    <t>災害21</t>
  </si>
  <si>
    <t>災害22</t>
  </si>
  <si>
    <t>防災1</t>
  </si>
  <si>
    <t>防災2</t>
  </si>
  <si>
    <t>防災3</t>
  </si>
  <si>
    <t>防災4</t>
  </si>
  <si>
    <t>調157</t>
  </si>
  <si>
    <t>調158</t>
  </si>
  <si>
    <t>調159</t>
  </si>
  <si>
    <t>調160</t>
  </si>
  <si>
    <t>調161</t>
  </si>
  <si>
    <t>調162</t>
  </si>
  <si>
    <t>調163</t>
  </si>
  <si>
    <t>調164</t>
  </si>
  <si>
    <t>調165</t>
  </si>
  <si>
    <t>調166</t>
  </si>
  <si>
    <t>調167</t>
  </si>
  <si>
    <t>調168</t>
  </si>
  <si>
    <t>調169</t>
  </si>
  <si>
    <t>調170</t>
  </si>
  <si>
    <t>調171</t>
  </si>
  <si>
    <t>調172</t>
  </si>
  <si>
    <t>調173</t>
  </si>
  <si>
    <t>調174</t>
  </si>
  <si>
    <t>調175</t>
  </si>
  <si>
    <t>調156</t>
  </si>
  <si>
    <t>戦争2-1</t>
  </si>
  <si>
    <t>戦争2-2</t>
  </si>
  <si>
    <t>戦争2-3</t>
  </si>
  <si>
    <t>戦争2-4</t>
  </si>
  <si>
    <t>戦争2-5</t>
  </si>
  <si>
    <t>戦争1</t>
  </si>
  <si>
    <t>戦争2</t>
  </si>
  <si>
    <t>戦争3</t>
  </si>
  <si>
    <t>戦争4</t>
  </si>
  <si>
    <t>戦争5</t>
  </si>
  <si>
    <t>調127</t>
  </si>
  <si>
    <t>調128</t>
  </si>
  <si>
    <t>調129</t>
  </si>
  <si>
    <t>調130</t>
  </si>
  <si>
    <t>調131</t>
  </si>
  <si>
    <t>調132</t>
  </si>
  <si>
    <t>調133</t>
  </si>
  <si>
    <t>調134</t>
  </si>
  <si>
    <t>調135</t>
  </si>
  <si>
    <t>調136</t>
  </si>
  <si>
    <t>調137</t>
  </si>
  <si>
    <t>調138</t>
  </si>
  <si>
    <t>調139</t>
  </si>
  <si>
    <t>調140</t>
  </si>
  <si>
    <t>調141</t>
  </si>
  <si>
    <t>調142</t>
  </si>
  <si>
    <t>調143</t>
  </si>
  <si>
    <t>調144</t>
  </si>
  <si>
    <t>調145</t>
  </si>
  <si>
    <t>調146</t>
  </si>
  <si>
    <t>調147</t>
  </si>
  <si>
    <t>調148</t>
  </si>
  <si>
    <t>調149</t>
  </si>
  <si>
    <t>調150</t>
  </si>
  <si>
    <t>調151</t>
  </si>
  <si>
    <t>調152</t>
  </si>
  <si>
    <t>調153</t>
  </si>
  <si>
    <t>調154</t>
  </si>
  <si>
    <t>調155</t>
  </si>
  <si>
    <t>原爆1</t>
  </si>
  <si>
    <t>原爆2</t>
  </si>
  <si>
    <t>戦争E1</t>
  </si>
  <si>
    <t>戦争E2</t>
  </si>
  <si>
    <t>戦争E3</t>
  </si>
  <si>
    <t>戦争E4</t>
  </si>
  <si>
    <t>戦争E5</t>
  </si>
  <si>
    <t>戦争E6</t>
  </si>
  <si>
    <t>調78</t>
  </si>
  <si>
    <t>調79</t>
  </si>
  <si>
    <t>調80</t>
  </si>
  <si>
    <t>調81</t>
  </si>
  <si>
    <t>調82</t>
  </si>
  <si>
    <t>調83</t>
  </si>
  <si>
    <t>調84</t>
  </si>
  <si>
    <t>調85</t>
  </si>
  <si>
    <t>調86</t>
  </si>
  <si>
    <t>調87</t>
  </si>
  <si>
    <t>調88</t>
  </si>
  <si>
    <t>調89</t>
  </si>
  <si>
    <t>調90</t>
  </si>
  <si>
    <t>調91</t>
  </si>
  <si>
    <t>調92</t>
  </si>
  <si>
    <t>調93</t>
  </si>
  <si>
    <t>調94</t>
  </si>
  <si>
    <t>調95</t>
  </si>
  <si>
    <t>工・産1</t>
  </si>
  <si>
    <t>工・産2</t>
  </si>
  <si>
    <t>工・産3</t>
  </si>
  <si>
    <t>工・産4</t>
  </si>
  <si>
    <t>工・産5</t>
  </si>
  <si>
    <t>工・産6</t>
  </si>
  <si>
    <t>工・産7</t>
  </si>
  <si>
    <t>工・産8</t>
  </si>
  <si>
    <t>工・産9</t>
  </si>
  <si>
    <t>工・産10</t>
  </si>
  <si>
    <t>工・産11</t>
  </si>
  <si>
    <t>工・産12</t>
  </si>
  <si>
    <t>工・産13</t>
  </si>
  <si>
    <t>工・産14</t>
  </si>
  <si>
    <t>工・産15</t>
  </si>
  <si>
    <t>仕事1</t>
  </si>
  <si>
    <t>仕事2</t>
  </si>
  <si>
    <t>仕事3</t>
  </si>
  <si>
    <t>仕事4</t>
  </si>
  <si>
    <t>仕事5</t>
  </si>
  <si>
    <t>仕事6</t>
  </si>
  <si>
    <t>仕事7</t>
  </si>
  <si>
    <t>仕事2-1</t>
  </si>
  <si>
    <t>仕事2-2</t>
  </si>
  <si>
    <t>仕事2-3</t>
  </si>
  <si>
    <t>仕事2-4</t>
  </si>
  <si>
    <t>仕事2-5</t>
  </si>
  <si>
    <t>仕事3-1</t>
  </si>
  <si>
    <t>仕事3-2</t>
  </si>
  <si>
    <t>仕事3-3</t>
  </si>
  <si>
    <t>仕事3-4</t>
  </si>
  <si>
    <t>仕事3-5</t>
  </si>
  <si>
    <t>仕事4-1</t>
  </si>
  <si>
    <t>仕事4-2</t>
  </si>
  <si>
    <t>仕事4-3</t>
  </si>
  <si>
    <t>仕事4-4</t>
  </si>
  <si>
    <t>仕事4-5</t>
  </si>
  <si>
    <t>仕事4-6</t>
  </si>
  <si>
    <t>仕事4-7</t>
  </si>
  <si>
    <t>仕事5-1</t>
  </si>
  <si>
    <t>仕事5-2</t>
  </si>
  <si>
    <t>仕事5-3</t>
  </si>
  <si>
    <t>仕事5-4</t>
  </si>
  <si>
    <t>いのち1</t>
  </si>
  <si>
    <t>いのち2</t>
  </si>
  <si>
    <t>いのち3</t>
  </si>
  <si>
    <t>いのち4</t>
  </si>
  <si>
    <t>いのち5</t>
  </si>
  <si>
    <t>いのち6</t>
  </si>
  <si>
    <t>いのち2-1</t>
  </si>
  <si>
    <t>いのち2-2</t>
  </si>
  <si>
    <t>いのち2-3</t>
  </si>
  <si>
    <t>いのち2-4</t>
  </si>
  <si>
    <t>いのち2-5</t>
  </si>
  <si>
    <t>いのちE1</t>
  </si>
  <si>
    <t>いのちE2</t>
  </si>
  <si>
    <t>いのちE3</t>
  </si>
  <si>
    <t>いのちE4</t>
  </si>
  <si>
    <t>いのちE5</t>
  </si>
  <si>
    <t>いのちE6</t>
  </si>
  <si>
    <t>いのちE7</t>
  </si>
  <si>
    <t>いのちE8</t>
  </si>
  <si>
    <t>いのちE9</t>
  </si>
  <si>
    <t>いのちE10</t>
  </si>
  <si>
    <t>いのちE11</t>
  </si>
  <si>
    <t>いのちE12</t>
  </si>
  <si>
    <t>いのちE13</t>
  </si>
  <si>
    <t>からだ1</t>
  </si>
  <si>
    <t>からだ2</t>
  </si>
  <si>
    <t>からだ3</t>
  </si>
  <si>
    <t>からだ4</t>
  </si>
  <si>
    <t>からだ5</t>
  </si>
  <si>
    <t>からだ6</t>
  </si>
  <si>
    <t>からだ2-1</t>
  </si>
  <si>
    <t>からだ2-2</t>
  </si>
  <si>
    <t>からだ2-3</t>
  </si>
  <si>
    <t>からだ2-4</t>
  </si>
  <si>
    <t>食・健1</t>
  </si>
  <si>
    <t>食・健2</t>
  </si>
  <si>
    <t>食・健3</t>
  </si>
  <si>
    <t>食・健4</t>
  </si>
  <si>
    <t>食・健5</t>
  </si>
  <si>
    <t>食・健6</t>
  </si>
  <si>
    <t>調111</t>
  </si>
  <si>
    <t>調112</t>
  </si>
  <si>
    <t>調113</t>
  </si>
  <si>
    <t>スポ1</t>
  </si>
  <si>
    <t>スポ2</t>
  </si>
  <si>
    <t>スポ3</t>
  </si>
  <si>
    <t>スポ4</t>
  </si>
  <si>
    <t>スポ5</t>
  </si>
  <si>
    <t>芸術1</t>
  </si>
  <si>
    <t>芸術2</t>
  </si>
  <si>
    <t>美術1</t>
  </si>
  <si>
    <t>美術2</t>
  </si>
  <si>
    <t>美術3</t>
  </si>
  <si>
    <t>美術4</t>
  </si>
  <si>
    <t>美術5</t>
  </si>
  <si>
    <t>美術6</t>
  </si>
  <si>
    <t>美術7</t>
  </si>
  <si>
    <t>音楽1</t>
  </si>
  <si>
    <t>音楽2</t>
  </si>
  <si>
    <t>宇宙1</t>
  </si>
  <si>
    <t>宇宙2</t>
  </si>
  <si>
    <t>宇宙3</t>
  </si>
  <si>
    <t>宇宙4</t>
  </si>
  <si>
    <t>宇宙5</t>
  </si>
  <si>
    <t>宇宙6</t>
  </si>
  <si>
    <t>宇宙7</t>
  </si>
  <si>
    <t>調43</t>
  </si>
  <si>
    <t>調44</t>
  </si>
  <si>
    <t>調45</t>
  </si>
  <si>
    <t>調46</t>
  </si>
  <si>
    <t>調47</t>
  </si>
  <si>
    <t>調48</t>
  </si>
  <si>
    <t>調49</t>
  </si>
  <si>
    <t>調50</t>
  </si>
  <si>
    <t>調51</t>
  </si>
  <si>
    <t>調52</t>
  </si>
  <si>
    <t>調53</t>
  </si>
  <si>
    <t>調54</t>
  </si>
  <si>
    <t>調55</t>
  </si>
  <si>
    <t>調56</t>
  </si>
  <si>
    <t>調57</t>
  </si>
  <si>
    <t>調58</t>
  </si>
  <si>
    <t>調59</t>
  </si>
  <si>
    <t>調60</t>
  </si>
  <si>
    <t>調61</t>
  </si>
  <si>
    <t>調62</t>
  </si>
  <si>
    <t>調63</t>
  </si>
  <si>
    <t>調64</t>
  </si>
  <si>
    <t>調65</t>
  </si>
  <si>
    <t>調66</t>
  </si>
  <si>
    <t>調67</t>
  </si>
  <si>
    <t>調68</t>
  </si>
  <si>
    <t>調69</t>
  </si>
  <si>
    <t>調70</t>
  </si>
  <si>
    <t>調71</t>
  </si>
  <si>
    <t>調72</t>
  </si>
  <si>
    <t>調73</t>
  </si>
  <si>
    <t>調74</t>
  </si>
  <si>
    <t>調75</t>
  </si>
  <si>
    <t>調76</t>
  </si>
  <si>
    <t>調77</t>
  </si>
  <si>
    <t>世くら1</t>
  </si>
  <si>
    <t>世くら2</t>
  </si>
  <si>
    <t>世くら3</t>
  </si>
  <si>
    <t>世くら4</t>
  </si>
  <si>
    <t>世くら5</t>
  </si>
  <si>
    <t>世くら6</t>
  </si>
  <si>
    <t>世くら2-1</t>
  </si>
  <si>
    <t>世くら2-2</t>
  </si>
  <si>
    <t>世くら2-3</t>
  </si>
  <si>
    <t>世くら2-4</t>
  </si>
  <si>
    <t>世くら2-5</t>
  </si>
  <si>
    <t>世くら2-6</t>
  </si>
  <si>
    <t>世くら3-1</t>
  </si>
  <si>
    <t>世くら3-2</t>
  </si>
  <si>
    <t>世くら3-3</t>
  </si>
  <si>
    <t>世くら3-4</t>
  </si>
  <si>
    <t>世くら3-5</t>
  </si>
  <si>
    <t>世くら3-6</t>
  </si>
  <si>
    <t>世くら3-7</t>
  </si>
  <si>
    <t>世くら4-1</t>
  </si>
  <si>
    <t>世くら4-2</t>
  </si>
  <si>
    <t>世くら4-3</t>
  </si>
  <si>
    <t>世くら4-4</t>
  </si>
  <si>
    <t>世くら4-5</t>
  </si>
  <si>
    <t>世界1</t>
  </si>
  <si>
    <t>世界2</t>
  </si>
  <si>
    <t>世界3</t>
  </si>
  <si>
    <t>世界の国1-1</t>
  </si>
  <si>
    <t>世界の国1-2</t>
  </si>
  <si>
    <t>世界の国1-3</t>
  </si>
  <si>
    <t>世界の国1-4</t>
  </si>
  <si>
    <t>世界の国1-5</t>
  </si>
  <si>
    <t>世界の国1-6</t>
  </si>
  <si>
    <t>世界の国1-7</t>
  </si>
  <si>
    <t>世界の国1-8</t>
  </si>
  <si>
    <t>世界の国1-9</t>
  </si>
  <si>
    <t>世界の国1-10</t>
  </si>
  <si>
    <t>世界の国1-11</t>
  </si>
  <si>
    <t>世界の国1-12</t>
  </si>
  <si>
    <t>世界の国1-13</t>
  </si>
  <si>
    <t>世界の国1-14</t>
  </si>
  <si>
    <t>世界の国1-15</t>
  </si>
  <si>
    <t>世界の国1-16</t>
  </si>
  <si>
    <t>世界の国1-17</t>
  </si>
  <si>
    <t>世界の国1-18</t>
  </si>
  <si>
    <t>世界の国1-19</t>
  </si>
  <si>
    <t>世界の国1-20</t>
  </si>
  <si>
    <t>世界の国2-1</t>
  </si>
  <si>
    <t>世界の国2-2</t>
  </si>
  <si>
    <t>世界の国2-3</t>
  </si>
  <si>
    <t>世界の国2-4</t>
  </si>
  <si>
    <t>世界の国2-5</t>
  </si>
  <si>
    <t>世界の国2-6</t>
  </si>
  <si>
    <t>世界の国2-7</t>
  </si>
  <si>
    <t>世界の国2-8</t>
  </si>
  <si>
    <t>世界の国2-9</t>
  </si>
  <si>
    <t>世界の国2-10</t>
  </si>
  <si>
    <t>世界の国2-11</t>
  </si>
  <si>
    <t>世界の国2-12</t>
  </si>
  <si>
    <t>世界の国2-13</t>
  </si>
  <si>
    <t>世界の国2-14</t>
  </si>
  <si>
    <t>世界の国2-15</t>
  </si>
  <si>
    <t>世界の国2-16</t>
  </si>
  <si>
    <t>世界の国2-17</t>
  </si>
  <si>
    <t>世界の国2-18</t>
  </si>
  <si>
    <t>世界の国2-19</t>
  </si>
  <si>
    <t>世界の国2-20</t>
  </si>
  <si>
    <t>世界の国3-1</t>
  </si>
  <si>
    <t>世界の国3-2</t>
  </si>
  <si>
    <t>世界の国3-3</t>
  </si>
  <si>
    <t>世界の国3-4</t>
  </si>
  <si>
    <t>世界の国3-5</t>
  </si>
  <si>
    <t>世界の国3-6</t>
  </si>
  <si>
    <t>世界の国3-7</t>
  </si>
  <si>
    <t>世界の国3-8</t>
  </si>
  <si>
    <t>世界の国3-9</t>
  </si>
  <si>
    <t>世界の国3-10</t>
  </si>
  <si>
    <t>世界の国3-11</t>
  </si>
  <si>
    <t>世界の国3-12</t>
  </si>
  <si>
    <t>世界の国3-13</t>
  </si>
  <si>
    <t>世界の国3-14</t>
  </si>
  <si>
    <t>世界の国3-15</t>
  </si>
  <si>
    <t>世界の国3-16</t>
  </si>
  <si>
    <t>世界の国3-17</t>
  </si>
  <si>
    <t>世界の国3-18</t>
  </si>
  <si>
    <t>世界の国3-19</t>
  </si>
  <si>
    <t>世界の国3-20</t>
  </si>
  <si>
    <t>世界の国3-21</t>
  </si>
  <si>
    <t>世界の国3-22</t>
  </si>
  <si>
    <t>世界の国3-23</t>
  </si>
  <si>
    <t>世界の国3-24</t>
  </si>
  <si>
    <t>世界の国3-25</t>
  </si>
  <si>
    <t>世界の国3-26</t>
  </si>
  <si>
    <t>世界の国3-27</t>
  </si>
  <si>
    <t>世界の国3-28</t>
  </si>
  <si>
    <t>世界の国3-29</t>
  </si>
  <si>
    <t>世界の国3-30</t>
  </si>
  <si>
    <t>世界の国3-31</t>
  </si>
  <si>
    <t>世界の国4-1</t>
  </si>
  <si>
    <t>世界の国4-2</t>
  </si>
  <si>
    <t>世界の国4-3</t>
  </si>
  <si>
    <t>世界の国4-4</t>
  </si>
  <si>
    <t>世界の国4-5</t>
  </si>
  <si>
    <t>世界の国4-6</t>
  </si>
  <si>
    <t>世界の国4-7</t>
  </si>
  <si>
    <t>世界の国4-8</t>
  </si>
  <si>
    <t>世界の国4-9</t>
  </si>
  <si>
    <t>世界の国4-10</t>
  </si>
  <si>
    <t>世界の国4-11</t>
  </si>
  <si>
    <t>世界の国4-12</t>
  </si>
  <si>
    <t>世界の国4-13</t>
  </si>
  <si>
    <t>世界の国4-14</t>
  </si>
  <si>
    <t>世界の国4-15</t>
  </si>
  <si>
    <t>世界の国4-16</t>
  </si>
  <si>
    <t>世界の国4-17</t>
  </si>
  <si>
    <t>世界の国4-18</t>
  </si>
  <si>
    <t>世界の国4-19</t>
  </si>
  <si>
    <t>世界の国4-20</t>
  </si>
  <si>
    <t>世界の国4-21</t>
  </si>
  <si>
    <t>世界の国4-22</t>
  </si>
  <si>
    <t>世界の国4-23</t>
  </si>
  <si>
    <t>世界の国4-24</t>
  </si>
  <si>
    <t>世界の国4-25</t>
  </si>
  <si>
    <t>世界の国4-26</t>
  </si>
  <si>
    <t>世界の国4-27</t>
  </si>
  <si>
    <t>世界の国4-28</t>
  </si>
  <si>
    <t>世界の国5-1</t>
  </si>
  <si>
    <t>世界の国5-2</t>
  </si>
  <si>
    <t>世界の国5-3</t>
  </si>
  <si>
    <t>世界の国5-4</t>
  </si>
  <si>
    <t>世界の国5-5</t>
  </si>
  <si>
    <t>世界の国5-6</t>
  </si>
  <si>
    <t>世界の国5-7</t>
  </si>
  <si>
    <t>世界の国5-8</t>
  </si>
  <si>
    <t>世界の国5-9</t>
  </si>
  <si>
    <t>世界国1</t>
  </si>
  <si>
    <t>世界国2</t>
  </si>
  <si>
    <t>世界国3</t>
  </si>
  <si>
    <t>世界国4</t>
  </si>
  <si>
    <t>世界国5</t>
  </si>
  <si>
    <t>世界国6</t>
  </si>
  <si>
    <t>世界国7</t>
  </si>
  <si>
    <t>世界国8</t>
  </si>
  <si>
    <t>世界国9</t>
  </si>
  <si>
    <t>世界国10</t>
  </si>
  <si>
    <t>異文化E1</t>
  </si>
  <si>
    <t>異文化E2</t>
  </si>
  <si>
    <t>異文化E3</t>
  </si>
  <si>
    <t>異文化E4</t>
  </si>
  <si>
    <t>異文化E5</t>
  </si>
  <si>
    <t>日くらし1</t>
  </si>
  <si>
    <t>日くらし2</t>
  </si>
  <si>
    <t>日くらし3</t>
  </si>
  <si>
    <t>日くらし4</t>
  </si>
  <si>
    <t>日くらし5</t>
  </si>
  <si>
    <t>日くらし6</t>
  </si>
  <si>
    <t>日くら1</t>
  </si>
  <si>
    <t>日くら2</t>
  </si>
  <si>
    <t>日くら3</t>
  </si>
  <si>
    <t>日くら4</t>
  </si>
  <si>
    <t>日くら5</t>
  </si>
  <si>
    <t>日くら6</t>
  </si>
  <si>
    <t>日くら2-1</t>
  </si>
  <si>
    <t>日くら2-2</t>
  </si>
  <si>
    <t>日くら2-3</t>
  </si>
  <si>
    <t>郷土1</t>
  </si>
  <si>
    <t>郷土2</t>
  </si>
  <si>
    <t>郷土3</t>
  </si>
  <si>
    <t>郷土4</t>
  </si>
  <si>
    <t>郷土5</t>
  </si>
  <si>
    <t>郷土6</t>
  </si>
  <si>
    <t>郷土7</t>
  </si>
  <si>
    <t>郷土8</t>
  </si>
  <si>
    <t>郷土9</t>
  </si>
  <si>
    <t>郷土10</t>
  </si>
  <si>
    <t>伝統料1</t>
  </si>
  <si>
    <t>伝統料2</t>
  </si>
  <si>
    <t>伝統料3</t>
  </si>
  <si>
    <t>伝統料4</t>
  </si>
  <si>
    <t>伝統料5</t>
  </si>
  <si>
    <t>伝統料6</t>
  </si>
  <si>
    <t>社会1</t>
  </si>
  <si>
    <t>社会2</t>
  </si>
  <si>
    <t>社会3</t>
  </si>
  <si>
    <t>社会4</t>
  </si>
  <si>
    <t>社会5</t>
  </si>
  <si>
    <t>社会6</t>
  </si>
  <si>
    <t>社会7</t>
  </si>
  <si>
    <t>社会8</t>
  </si>
  <si>
    <t>マーク1</t>
  </si>
  <si>
    <t>マーク2</t>
  </si>
  <si>
    <t>マーク3</t>
  </si>
  <si>
    <t>マーク4</t>
  </si>
  <si>
    <t>マーク5</t>
  </si>
  <si>
    <t>マーク6</t>
  </si>
  <si>
    <t>働く動1</t>
  </si>
  <si>
    <t>働く動2</t>
  </si>
  <si>
    <t>働く動3</t>
  </si>
  <si>
    <t>働く動4</t>
  </si>
  <si>
    <t>国協1</t>
  </si>
  <si>
    <t>国協2</t>
  </si>
  <si>
    <t>国協3</t>
  </si>
  <si>
    <t>国協4</t>
  </si>
  <si>
    <t>国協5</t>
  </si>
  <si>
    <t>国協6</t>
  </si>
  <si>
    <t>国協7</t>
  </si>
  <si>
    <t>調114</t>
  </si>
  <si>
    <t>調115</t>
  </si>
  <si>
    <t>調116</t>
  </si>
  <si>
    <t>調117</t>
  </si>
  <si>
    <t>調118</t>
  </si>
  <si>
    <t>調119</t>
  </si>
  <si>
    <t>調120</t>
  </si>
  <si>
    <t>調121</t>
  </si>
  <si>
    <t>調122</t>
  </si>
  <si>
    <t>調123</t>
  </si>
  <si>
    <t>調124</t>
  </si>
  <si>
    <t>調125</t>
  </si>
  <si>
    <t>調126</t>
  </si>
  <si>
    <t>漢字2-1</t>
  </si>
  <si>
    <t>漢字2-2</t>
  </si>
  <si>
    <t>漢字2-3</t>
  </si>
  <si>
    <t>漢字2-4</t>
  </si>
  <si>
    <t>ことば1</t>
  </si>
  <si>
    <t>ことば2</t>
  </si>
  <si>
    <t>ことば3</t>
  </si>
  <si>
    <t>ことば4</t>
  </si>
  <si>
    <t>ことば5</t>
  </si>
  <si>
    <t>英語1</t>
  </si>
  <si>
    <t>英語2</t>
  </si>
  <si>
    <t>英語E1</t>
  </si>
  <si>
    <t>英語E2</t>
  </si>
  <si>
    <t>英語E3</t>
  </si>
  <si>
    <t>英語E4</t>
  </si>
  <si>
    <t>英語E5</t>
  </si>
  <si>
    <t>英語E6</t>
  </si>
  <si>
    <t>英語E7</t>
  </si>
  <si>
    <t>英語E8</t>
  </si>
  <si>
    <t>英語E9</t>
  </si>
  <si>
    <t>英語E10</t>
  </si>
  <si>
    <t>英語E11</t>
  </si>
  <si>
    <t>英語E12</t>
  </si>
  <si>
    <t>英語E2-1</t>
  </si>
  <si>
    <t>英語E2-2</t>
  </si>
  <si>
    <t>英語E2-3</t>
  </si>
  <si>
    <t>英語E2-4</t>
  </si>
  <si>
    <t>英語E2-5</t>
  </si>
  <si>
    <t>英語E2-6</t>
  </si>
  <si>
    <t>英語E2-7</t>
  </si>
  <si>
    <t>英語E2-8</t>
  </si>
  <si>
    <t>英語E2-9</t>
  </si>
  <si>
    <t>英語E2-10</t>
  </si>
  <si>
    <t>英語E2-11</t>
  </si>
  <si>
    <t>英語E3-1</t>
  </si>
  <si>
    <t>英語E3-2</t>
  </si>
  <si>
    <t>英語E3-3</t>
  </si>
  <si>
    <t>英語E3-4</t>
  </si>
  <si>
    <t>英語E3-5</t>
  </si>
  <si>
    <t>英語E3-6</t>
  </si>
  <si>
    <t>英語E3-7</t>
  </si>
  <si>
    <t>英語E3-8</t>
  </si>
  <si>
    <t>英語E3-9</t>
  </si>
  <si>
    <t>英語E3-10</t>
  </si>
  <si>
    <t>英語E4-1</t>
  </si>
  <si>
    <t>英語E4-2</t>
  </si>
  <si>
    <t>英語E4-3</t>
  </si>
  <si>
    <t>英語E4-4</t>
  </si>
  <si>
    <t>英語E4-5</t>
  </si>
  <si>
    <t>英語E4-6</t>
  </si>
  <si>
    <t>英語E4-7</t>
  </si>
  <si>
    <t>英語E4-8</t>
  </si>
  <si>
    <t>英語E4-9</t>
  </si>
  <si>
    <t>英語E4-10</t>
  </si>
  <si>
    <t>英語E5-1</t>
  </si>
  <si>
    <t>英語E5-2</t>
  </si>
  <si>
    <t>英語E5-3</t>
  </si>
  <si>
    <t>英語E5-4</t>
  </si>
  <si>
    <t>英語E5-5</t>
  </si>
  <si>
    <t>英語E5-6</t>
  </si>
  <si>
    <t>英語E5-7</t>
  </si>
  <si>
    <t>英語E5-8</t>
  </si>
  <si>
    <t>英語E5-9</t>
  </si>
  <si>
    <t>英語E5-10</t>
  </si>
  <si>
    <t>地理1</t>
  </si>
  <si>
    <t>地理2</t>
  </si>
  <si>
    <t>地理3</t>
  </si>
  <si>
    <t>地理4</t>
  </si>
  <si>
    <t>地理5</t>
  </si>
  <si>
    <t>地理6</t>
  </si>
  <si>
    <t>地理7</t>
  </si>
  <si>
    <t>地理8</t>
  </si>
  <si>
    <t>地理9</t>
  </si>
  <si>
    <t>地理10</t>
  </si>
  <si>
    <t>歴史1</t>
  </si>
  <si>
    <t>歴史2</t>
  </si>
  <si>
    <t>歴史3</t>
  </si>
  <si>
    <t>歴史4</t>
  </si>
  <si>
    <t>歴史5</t>
  </si>
  <si>
    <t>歴史6</t>
  </si>
  <si>
    <t>歴史7</t>
  </si>
  <si>
    <t>歴史8</t>
  </si>
  <si>
    <t>歴史9</t>
  </si>
  <si>
    <t>歴史10</t>
  </si>
  <si>
    <t>歴史11</t>
  </si>
  <si>
    <t>歴史12</t>
  </si>
  <si>
    <t>歴史13</t>
  </si>
  <si>
    <t>歴史14</t>
  </si>
  <si>
    <t>歴史15</t>
  </si>
  <si>
    <t>調25</t>
  </si>
  <si>
    <t>調26</t>
  </si>
  <si>
    <t>調27</t>
  </si>
  <si>
    <t>調28</t>
  </si>
  <si>
    <t>調29</t>
  </si>
  <si>
    <t>調30</t>
  </si>
  <si>
    <t>調31</t>
  </si>
  <si>
    <t>調32</t>
  </si>
  <si>
    <t>調33</t>
  </si>
  <si>
    <t>調34</t>
  </si>
  <si>
    <t>調35</t>
  </si>
  <si>
    <t>調36</t>
  </si>
  <si>
    <t>調37</t>
  </si>
  <si>
    <t>調38</t>
  </si>
  <si>
    <t>調39</t>
  </si>
  <si>
    <t>調40</t>
  </si>
  <si>
    <t>調41</t>
  </si>
  <si>
    <t>調42</t>
  </si>
  <si>
    <t>日本歴史2</t>
  </si>
  <si>
    <t>日本歴史1</t>
  </si>
  <si>
    <t>日本歴史3</t>
  </si>
  <si>
    <t>日本歴史4</t>
  </si>
  <si>
    <t>日本歴史5</t>
  </si>
  <si>
    <t>日本歴史6</t>
  </si>
  <si>
    <t>日歴史1</t>
  </si>
  <si>
    <t>日歴史2</t>
  </si>
  <si>
    <t>日歴史3</t>
  </si>
  <si>
    <t>日歴史4</t>
  </si>
  <si>
    <t>日歴史5</t>
  </si>
  <si>
    <t>日歴史6</t>
  </si>
  <si>
    <t>日本地理1</t>
  </si>
  <si>
    <t>日本地理2</t>
  </si>
  <si>
    <t>日本地理3</t>
  </si>
  <si>
    <t>日本地理4</t>
  </si>
  <si>
    <t>日本地理5</t>
  </si>
  <si>
    <t>日本地理6</t>
  </si>
  <si>
    <t>日本地理7</t>
  </si>
  <si>
    <t>日本地理8</t>
  </si>
  <si>
    <t>日本地理9</t>
  </si>
  <si>
    <t>日本地理10</t>
  </si>
  <si>
    <t>日本地理11</t>
  </si>
  <si>
    <t>日本地理12</t>
  </si>
  <si>
    <t>日本地理13</t>
  </si>
  <si>
    <t>日本地理14</t>
  </si>
  <si>
    <t>日本地理15</t>
  </si>
  <si>
    <t>領土1</t>
  </si>
  <si>
    <t>領土2</t>
  </si>
  <si>
    <t>領土3</t>
  </si>
  <si>
    <t>国境1</t>
  </si>
  <si>
    <t>国境2</t>
  </si>
  <si>
    <t>国境3</t>
  </si>
  <si>
    <t>国境4</t>
  </si>
  <si>
    <t>国境5</t>
  </si>
  <si>
    <t>調20</t>
  </si>
  <si>
    <t>調21</t>
  </si>
  <si>
    <t>調22</t>
  </si>
  <si>
    <t>調23</t>
  </si>
  <si>
    <t>調24</t>
  </si>
  <si>
    <t>伝記1</t>
  </si>
  <si>
    <t>伝記2</t>
  </si>
  <si>
    <t>伝記3</t>
  </si>
  <si>
    <t>伝記4</t>
  </si>
  <si>
    <t>伝記5</t>
  </si>
  <si>
    <t>伝記6</t>
  </si>
  <si>
    <t>伝記7</t>
  </si>
  <si>
    <t>伝記8</t>
  </si>
  <si>
    <t>伝記9</t>
  </si>
  <si>
    <t>伝記10</t>
  </si>
  <si>
    <t>伝記11</t>
  </si>
  <si>
    <t>伝記12</t>
  </si>
  <si>
    <t>伝記13</t>
  </si>
  <si>
    <t>伝記14</t>
  </si>
  <si>
    <t>伝記15</t>
  </si>
  <si>
    <t>伝記16</t>
  </si>
  <si>
    <t>伝記17</t>
  </si>
  <si>
    <t>伝記18</t>
  </si>
  <si>
    <t>伝記19</t>
  </si>
  <si>
    <t>伝記20</t>
  </si>
  <si>
    <t>伝記21</t>
  </si>
  <si>
    <t>伝記22</t>
  </si>
  <si>
    <t>伝記23</t>
  </si>
  <si>
    <t>伝記24</t>
  </si>
  <si>
    <t>伝記25</t>
  </si>
  <si>
    <t>伝記26</t>
  </si>
  <si>
    <t>伝記27</t>
  </si>
  <si>
    <t>伝記28</t>
  </si>
  <si>
    <t>伝記29</t>
  </si>
  <si>
    <t>伝記30</t>
  </si>
  <si>
    <t>伝文1</t>
  </si>
  <si>
    <t>伝文2</t>
  </si>
  <si>
    <t>伝文3</t>
  </si>
  <si>
    <t>伝文4</t>
  </si>
  <si>
    <t>伝文5</t>
  </si>
  <si>
    <t>伝文6</t>
  </si>
  <si>
    <t>伝文7</t>
  </si>
  <si>
    <t>伝文8</t>
  </si>
  <si>
    <t>伝文9</t>
  </si>
  <si>
    <t>伝文10</t>
  </si>
  <si>
    <t>伝文11</t>
  </si>
  <si>
    <t>伝文12</t>
  </si>
  <si>
    <t>伝文13</t>
  </si>
  <si>
    <t>伝科1</t>
  </si>
  <si>
    <t>伝科2</t>
  </si>
  <si>
    <t>伝科3</t>
  </si>
  <si>
    <t>伝科4</t>
  </si>
  <si>
    <t>伝科5</t>
  </si>
  <si>
    <t>伝科6</t>
  </si>
  <si>
    <t>伝科7</t>
  </si>
  <si>
    <t>伝科8</t>
  </si>
  <si>
    <t>新聞1</t>
  </si>
  <si>
    <t>新聞2</t>
  </si>
  <si>
    <t>新聞3</t>
  </si>
  <si>
    <t>新聞4</t>
  </si>
  <si>
    <t>新聞5</t>
  </si>
  <si>
    <t>新聞2-1</t>
  </si>
  <si>
    <t>新聞2-2</t>
  </si>
  <si>
    <t>新聞2-3</t>
  </si>
  <si>
    <t>新聞2-4</t>
  </si>
  <si>
    <t>新聞2-5</t>
  </si>
  <si>
    <t>調1</t>
  </si>
  <si>
    <t>調2</t>
  </si>
  <si>
    <t>調3</t>
  </si>
  <si>
    <t>調4</t>
  </si>
  <si>
    <t>調5</t>
  </si>
  <si>
    <t>調6</t>
  </si>
  <si>
    <t>調7</t>
  </si>
  <si>
    <t>調8</t>
  </si>
  <si>
    <t>調9</t>
  </si>
  <si>
    <t>調10</t>
  </si>
  <si>
    <t>調11</t>
  </si>
  <si>
    <t>調12</t>
  </si>
  <si>
    <t>調13</t>
  </si>
  <si>
    <t>調14</t>
  </si>
  <si>
    <t>調15</t>
  </si>
  <si>
    <t>調16</t>
  </si>
  <si>
    <t>調17</t>
  </si>
  <si>
    <t>調18</t>
  </si>
  <si>
    <t>調19</t>
  </si>
  <si>
    <t>参考2-1</t>
  </si>
  <si>
    <t>参考2-2</t>
  </si>
  <si>
    <t>参考2-3</t>
  </si>
  <si>
    <t>参考2-4</t>
  </si>
  <si>
    <t>参考2-5</t>
  </si>
  <si>
    <t>参考2-6</t>
  </si>
  <si>
    <t>参考2-7</t>
  </si>
  <si>
    <t>参考2-8</t>
  </si>
  <si>
    <t>参考2-9</t>
  </si>
  <si>
    <t>参考2-10</t>
  </si>
  <si>
    <t>参考2-11</t>
  </si>
  <si>
    <t>参考2-12</t>
  </si>
  <si>
    <t>参考2-13</t>
  </si>
  <si>
    <t>参考2-14</t>
  </si>
  <si>
    <t>参考2-15</t>
  </si>
  <si>
    <t>参考2-16</t>
  </si>
  <si>
    <t>参考1</t>
  </si>
  <si>
    <t>参考2</t>
  </si>
  <si>
    <t>参考3</t>
  </si>
  <si>
    <t>参考4</t>
  </si>
  <si>
    <t>参考5</t>
  </si>
  <si>
    <t>参考6</t>
  </si>
  <si>
    <t>参考7</t>
  </si>
  <si>
    <t>参考8</t>
  </si>
  <si>
    <t>参考9</t>
  </si>
  <si>
    <t>参考10</t>
  </si>
  <si>
    <t>参考11</t>
  </si>
  <si>
    <t>参考12</t>
  </si>
  <si>
    <t>参考13</t>
  </si>
  <si>
    <t>参考14</t>
  </si>
  <si>
    <t>参考15</t>
  </si>
  <si>
    <t>参考16</t>
  </si>
  <si>
    <t>参考17</t>
  </si>
  <si>
    <t>参考18</t>
  </si>
  <si>
    <t>参考19</t>
  </si>
  <si>
    <t>参考20</t>
  </si>
  <si>
    <t>参考21</t>
  </si>
  <si>
    <t>参考22</t>
  </si>
  <si>
    <t>参考23</t>
  </si>
  <si>
    <t>参考3-1</t>
  </si>
  <si>
    <t>参考3-2</t>
  </si>
  <si>
    <t>参考3-3</t>
  </si>
  <si>
    <t>参考3-4</t>
  </si>
  <si>
    <t>参考3-5</t>
  </si>
  <si>
    <t>参考3-6</t>
  </si>
  <si>
    <t>読物・低昔日1</t>
  </si>
  <si>
    <t>読物・低昔日2</t>
  </si>
  <si>
    <t>読物・低昔日3</t>
  </si>
  <si>
    <t>読物・低昔日4</t>
  </si>
  <si>
    <t>読物・低昔日5</t>
  </si>
  <si>
    <t>読物・低昔日6</t>
  </si>
  <si>
    <t>読物・低昔日7</t>
  </si>
  <si>
    <t>読物・低昔日8</t>
  </si>
  <si>
    <t>読物・低昔日9</t>
  </si>
  <si>
    <t>読物・低昔日10</t>
  </si>
  <si>
    <t>読物・低昔日11</t>
  </si>
  <si>
    <t>読物・低昔日12</t>
  </si>
  <si>
    <t>読物・低昔日13</t>
  </si>
  <si>
    <t>読物・低昔日14</t>
  </si>
  <si>
    <t>読物・低昔日15</t>
  </si>
  <si>
    <t>読物・低昔日16</t>
  </si>
  <si>
    <t>読物・低昔日17</t>
  </si>
  <si>
    <t>読物・低昔日18</t>
  </si>
  <si>
    <t>読物・低昔日19</t>
  </si>
  <si>
    <t>読物・低昔日20</t>
  </si>
  <si>
    <t>読物・低昔日21</t>
  </si>
  <si>
    <t>読物・低昔日22</t>
  </si>
  <si>
    <t>読物・低昔日23</t>
  </si>
  <si>
    <t>読物・低昔日24</t>
  </si>
  <si>
    <t>読物・低昔日25</t>
  </si>
  <si>
    <t>読物・低昔日26</t>
  </si>
  <si>
    <t>読物・低昔日27</t>
  </si>
  <si>
    <t>読物・低昔日28</t>
  </si>
  <si>
    <t>読物・低昔日29</t>
  </si>
  <si>
    <t>読物・低昔日30</t>
  </si>
  <si>
    <t>読物・低昔日31</t>
  </si>
  <si>
    <t>読物・低昔日32</t>
  </si>
  <si>
    <t>読物・低昔日33</t>
  </si>
  <si>
    <t>読物・低昔日34</t>
  </si>
  <si>
    <t>読物・低昔日35</t>
  </si>
  <si>
    <t>読物・低昔日36</t>
  </si>
  <si>
    <t>読物・低昔日37</t>
  </si>
  <si>
    <t>読物・低昔日38</t>
  </si>
  <si>
    <t>読物・低昔日39</t>
  </si>
  <si>
    <t>読物・低昔日40</t>
  </si>
  <si>
    <t>読物・低昔ア3</t>
  </si>
  <si>
    <t>読物・低昔ア4</t>
  </si>
  <si>
    <t>読物・低昔ア5</t>
  </si>
  <si>
    <t>読物・低昔ア6</t>
  </si>
  <si>
    <t>読物・低昔ア7</t>
  </si>
  <si>
    <t>読物・低昔ア8</t>
  </si>
  <si>
    <t>読物・低昔ア9</t>
  </si>
  <si>
    <t>読物・低昔ア10</t>
  </si>
  <si>
    <t>読物・低昔ア11</t>
  </si>
  <si>
    <t>読物・低昔ア12</t>
  </si>
  <si>
    <t>読物・低昔ア13</t>
  </si>
  <si>
    <t>読物・低昔ア14</t>
  </si>
  <si>
    <t>読物・低昔ア15</t>
  </si>
  <si>
    <t>読物・低昔ア16</t>
  </si>
  <si>
    <t>読物・低昔ア17</t>
  </si>
  <si>
    <t>読物・低昔ア18</t>
  </si>
  <si>
    <t>読物・低昔ア19</t>
  </si>
  <si>
    <t>読物・低昔ア20</t>
  </si>
  <si>
    <t>読物・低昔ア21</t>
  </si>
  <si>
    <t>読物・低昔ア22</t>
  </si>
  <si>
    <t>読物・低昔ア23</t>
  </si>
  <si>
    <t>読物・低昔ア24</t>
  </si>
  <si>
    <t>読物・低昔ア25</t>
  </si>
  <si>
    <t>読物・低昔ア26</t>
  </si>
  <si>
    <t>読物・低昔ア27</t>
  </si>
  <si>
    <t>読物・低昔ア28</t>
  </si>
  <si>
    <t>読物・低昔ア29</t>
  </si>
  <si>
    <t>読物・低昔ア30</t>
  </si>
  <si>
    <t>読物・低昔ア31</t>
  </si>
  <si>
    <t>読物・低昔ア32</t>
  </si>
  <si>
    <t>読物・低昔ア33</t>
  </si>
  <si>
    <t>読物・低昔ア34</t>
  </si>
  <si>
    <t>読物・低昔ア35</t>
  </si>
  <si>
    <t>読物・低昔ア36</t>
  </si>
  <si>
    <t>読物・低昔ア37</t>
  </si>
  <si>
    <t>読物・低昔ア38</t>
  </si>
  <si>
    <t>読物・低昔ア39</t>
  </si>
  <si>
    <t>読物・低昔ア40</t>
  </si>
  <si>
    <t>読YA1</t>
  </si>
  <si>
    <t>読YA2</t>
  </si>
  <si>
    <t>読YA3</t>
  </si>
  <si>
    <t>読YA4</t>
  </si>
  <si>
    <t>読YA5</t>
  </si>
  <si>
    <t>読YA6</t>
  </si>
  <si>
    <t>読YA7</t>
  </si>
  <si>
    <t>読YA8</t>
  </si>
  <si>
    <t>読YA9</t>
  </si>
  <si>
    <t>読YA10</t>
  </si>
  <si>
    <t>読YA11</t>
  </si>
  <si>
    <t>読YA12</t>
  </si>
  <si>
    <t>読YA13</t>
  </si>
  <si>
    <t>読YA14</t>
  </si>
  <si>
    <t>読YA15</t>
  </si>
  <si>
    <t>読YA16</t>
  </si>
  <si>
    <t>読YA17</t>
  </si>
  <si>
    <t>読YA18</t>
  </si>
  <si>
    <t>読YA19</t>
  </si>
  <si>
    <t>読YA20</t>
  </si>
  <si>
    <t>読YA21</t>
  </si>
  <si>
    <t>読YA22</t>
  </si>
  <si>
    <t>読YA23</t>
  </si>
  <si>
    <t>読YA24</t>
  </si>
  <si>
    <t>読YA25</t>
  </si>
  <si>
    <t>読YA26</t>
  </si>
  <si>
    <t>読YA27</t>
  </si>
  <si>
    <t>読YA28</t>
  </si>
  <si>
    <t>読YA29</t>
  </si>
  <si>
    <t>読YA30</t>
  </si>
  <si>
    <t>読YA31</t>
  </si>
  <si>
    <t>読YA32</t>
  </si>
  <si>
    <t>読YA33</t>
  </si>
  <si>
    <t>読YA34</t>
  </si>
  <si>
    <t>読YA35</t>
  </si>
  <si>
    <t>読YA36</t>
  </si>
  <si>
    <t>読YA37</t>
  </si>
  <si>
    <t>読YA38</t>
  </si>
  <si>
    <t>読YA39</t>
  </si>
  <si>
    <t>読YA40</t>
  </si>
  <si>
    <t>読YA2-1</t>
  </si>
  <si>
    <t>読YA2-2</t>
  </si>
  <si>
    <t>読YA2-3</t>
  </si>
  <si>
    <t>読YA2-4</t>
  </si>
  <si>
    <t>読YA2-5</t>
  </si>
  <si>
    <t>読YA2-6</t>
  </si>
  <si>
    <t>読YA2-7</t>
  </si>
  <si>
    <t>読YA2-8</t>
  </si>
  <si>
    <t>読YA2-9</t>
  </si>
  <si>
    <t>読YA2-10</t>
  </si>
  <si>
    <t>読YA2-11</t>
  </si>
  <si>
    <t>読YA2-12</t>
  </si>
  <si>
    <t>読YA2-13</t>
  </si>
  <si>
    <t>読YA2-14</t>
  </si>
  <si>
    <t>読YA2-15</t>
  </si>
  <si>
    <t>読YA2-16</t>
  </si>
  <si>
    <t>読YA2-17</t>
  </si>
  <si>
    <t>読YA2-18</t>
  </si>
  <si>
    <t>読YA2-19</t>
  </si>
  <si>
    <t>読YA2-20</t>
  </si>
  <si>
    <t>読YA2-21</t>
  </si>
  <si>
    <t>読YA2-22</t>
  </si>
  <si>
    <t>読YA2-23</t>
  </si>
  <si>
    <t>読YA2-24</t>
  </si>
  <si>
    <t>読YA2-25</t>
  </si>
  <si>
    <t>読YA2-26</t>
  </si>
  <si>
    <t>読YA2-27</t>
  </si>
  <si>
    <t>読YA2-28</t>
  </si>
  <si>
    <t>読YA2-29</t>
  </si>
  <si>
    <t>読YA2-30</t>
  </si>
  <si>
    <t>読YA2-31</t>
  </si>
  <si>
    <t>読YA2-32</t>
  </si>
  <si>
    <t>読YA2-33</t>
  </si>
  <si>
    <t>読YA2-34</t>
  </si>
  <si>
    <t>読YA2-35</t>
  </si>
  <si>
    <t>読YA2-36</t>
  </si>
  <si>
    <t>読YA2-37</t>
  </si>
  <si>
    <t>読YA2-38</t>
  </si>
  <si>
    <t>読YA2-39</t>
  </si>
  <si>
    <t>読YA2-40</t>
  </si>
  <si>
    <t>読YA2-41</t>
  </si>
  <si>
    <t>読YA2-42</t>
  </si>
  <si>
    <t>読YA2-43</t>
  </si>
  <si>
    <t>読YA2-44</t>
  </si>
  <si>
    <t>読YA2-45</t>
  </si>
  <si>
    <t>読YA41</t>
  </si>
  <si>
    <t>読YA42</t>
  </si>
  <si>
    <t>読YA43</t>
  </si>
  <si>
    <t>読YA44</t>
  </si>
  <si>
    <t>読YA45</t>
  </si>
  <si>
    <t>読YA46</t>
  </si>
  <si>
    <t>読YA47</t>
  </si>
  <si>
    <t>読YA48</t>
  </si>
  <si>
    <t>読YA49</t>
  </si>
  <si>
    <t>読YA50</t>
  </si>
  <si>
    <t>読YA51</t>
  </si>
  <si>
    <t>読物・YA1</t>
  </si>
  <si>
    <t>読物・YA2</t>
  </si>
  <si>
    <t>読物・YA3</t>
  </si>
  <si>
    <t>読物・YA4</t>
  </si>
  <si>
    <t>読物・YA5</t>
  </si>
  <si>
    <t>読物・YA6</t>
  </si>
  <si>
    <t>読物・YA7</t>
  </si>
  <si>
    <t>読物・YA8</t>
  </si>
  <si>
    <t>読物・YA9</t>
  </si>
  <si>
    <t>読物・YA10</t>
  </si>
  <si>
    <t>読物・YA11</t>
  </si>
  <si>
    <t>読物・YA12</t>
  </si>
  <si>
    <t>読物・YA13</t>
  </si>
  <si>
    <t>読物・YA14</t>
  </si>
  <si>
    <t>読物・YA15</t>
  </si>
  <si>
    <t>読物・YA16</t>
  </si>
  <si>
    <t>読物・YA17</t>
  </si>
  <si>
    <t>読物・YA18</t>
  </si>
  <si>
    <t>読物・YA19</t>
  </si>
  <si>
    <t>読物・YA20</t>
  </si>
  <si>
    <t>読物・YA21</t>
  </si>
  <si>
    <t>読物・YA22</t>
  </si>
  <si>
    <t>読物・YA23</t>
  </si>
  <si>
    <t>読物・YA24</t>
  </si>
  <si>
    <t>読物・YA25</t>
  </si>
  <si>
    <t>読物・YA26</t>
  </si>
  <si>
    <t>読物・YA27</t>
  </si>
  <si>
    <t>読物・YA28</t>
  </si>
  <si>
    <t>読物・YA29</t>
  </si>
  <si>
    <t>読物・YA30</t>
  </si>
  <si>
    <t>読物・YA31</t>
  </si>
  <si>
    <t>読物・YA32</t>
  </si>
  <si>
    <t>読物・YA33</t>
  </si>
  <si>
    <t>読物・YA34</t>
  </si>
  <si>
    <t>読物・YA35</t>
  </si>
  <si>
    <t>読物・YA36</t>
  </si>
  <si>
    <t>読物・YA37</t>
  </si>
  <si>
    <t>読物・YA38</t>
  </si>
  <si>
    <t>読物・YA39</t>
  </si>
  <si>
    <t>読物・YA40</t>
  </si>
  <si>
    <t>読物・YA41</t>
  </si>
  <si>
    <t>読物・YA42</t>
  </si>
  <si>
    <t>読物・YA43</t>
  </si>
  <si>
    <t>読物・YA44</t>
  </si>
  <si>
    <t>読物・YA45</t>
  </si>
  <si>
    <t>読物・YA46</t>
  </si>
  <si>
    <t>読物・YA47</t>
  </si>
  <si>
    <t>読物・YA48</t>
  </si>
  <si>
    <t>読高1</t>
  </si>
  <si>
    <t>読高2</t>
  </si>
  <si>
    <t>読高3</t>
  </si>
  <si>
    <t>読高4</t>
  </si>
  <si>
    <t>読高5</t>
  </si>
  <si>
    <t>読高6</t>
  </si>
  <si>
    <t>読高7</t>
  </si>
  <si>
    <t>読高8</t>
  </si>
  <si>
    <t>読高9</t>
  </si>
  <si>
    <t>読高10</t>
  </si>
  <si>
    <t>読高11</t>
  </si>
  <si>
    <t>読高12</t>
  </si>
  <si>
    <t>読高13</t>
  </si>
  <si>
    <t>読高14</t>
  </si>
  <si>
    <t>読高15</t>
  </si>
  <si>
    <t>読高16</t>
  </si>
  <si>
    <t>読高17</t>
  </si>
  <si>
    <t>読高18</t>
  </si>
  <si>
    <t>読高19</t>
  </si>
  <si>
    <t>読高20</t>
  </si>
  <si>
    <t>読高21</t>
  </si>
  <si>
    <t>読高22</t>
  </si>
  <si>
    <t>読高23</t>
  </si>
  <si>
    <t>読高24</t>
  </si>
  <si>
    <t>読高25</t>
  </si>
  <si>
    <t>読高26</t>
  </si>
  <si>
    <t>読高27</t>
  </si>
  <si>
    <t>読高28</t>
  </si>
  <si>
    <t>読高29</t>
  </si>
  <si>
    <t>読高30</t>
  </si>
  <si>
    <t>読高31</t>
  </si>
  <si>
    <t>読高32</t>
  </si>
  <si>
    <t>読高33</t>
  </si>
  <si>
    <t>読高34</t>
  </si>
  <si>
    <t>読高35</t>
  </si>
  <si>
    <t>読高36</t>
  </si>
  <si>
    <t>読高37</t>
  </si>
  <si>
    <t>読高38</t>
  </si>
  <si>
    <t>読高39</t>
  </si>
  <si>
    <t>読高40</t>
  </si>
  <si>
    <t>読高2-1</t>
  </si>
  <si>
    <t>読高2-2</t>
  </si>
  <si>
    <t>読高2-3</t>
  </si>
  <si>
    <t>読高2-4</t>
  </si>
  <si>
    <t>読高2-5</t>
  </si>
  <si>
    <t>読高2-6</t>
  </si>
  <si>
    <t>読高2-7</t>
  </si>
  <si>
    <t>読高2-8</t>
  </si>
  <si>
    <t>読高2-9</t>
  </si>
  <si>
    <t>読高2-10</t>
  </si>
  <si>
    <t>読高2-11</t>
  </si>
  <si>
    <t>読高2-12</t>
  </si>
  <si>
    <t>読高2-13</t>
  </si>
  <si>
    <t>読高2-14</t>
  </si>
  <si>
    <t>読高2-15</t>
  </si>
  <si>
    <t>読高2-16</t>
  </si>
  <si>
    <t>読高2-17</t>
  </si>
  <si>
    <t>読高2-18</t>
  </si>
  <si>
    <t>読高2-19</t>
  </si>
  <si>
    <t>読高2-20</t>
  </si>
  <si>
    <t>読高2-21</t>
  </si>
  <si>
    <t>読高2-22</t>
  </si>
  <si>
    <t>読高2-23</t>
  </si>
  <si>
    <t>読高2-24</t>
  </si>
  <si>
    <t>読高2-25</t>
  </si>
  <si>
    <t>読高2-26</t>
  </si>
  <si>
    <t>読高2-27</t>
  </si>
  <si>
    <t>読高2-28</t>
  </si>
  <si>
    <t>読高2-29</t>
  </si>
  <si>
    <t>読高2-30</t>
  </si>
  <si>
    <t>読高2-31</t>
  </si>
  <si>
    <t>読高2-32</t>
  </si>
  <si>
    <t>読高2-33</t>
  </si>
  <si>
    <t>読高2-34</t>
  </si>
  <si>
    <t>読高2-35</t>
  </si>
  <si>
    <t>読高2-36</t>
  </si>
  <si>
    <t>読高2-37</t>
  </si>
  <si>
    <t>読高2-38</t>
  </si>
  <si>
    <t>読高2-39</t>
  </si>
  <si>
    <t>読高2-40</t>
  </si>
  <si>
    <t>読高2-41</t>
  </si>
  <si>
    <t>読高2-42</t>
  </si>
  <si>
    <t>読高2-43</t>
  </si>
  <si>
    <t>読高2-44</t>
  </si>
  <si>
    <t>読高2-45</t>
  </si>
  <si>
    <t>読高41</t>
  </si>
  <si>
    <t>読高42</t>
  </si>
  <si>
    <t>読高43</t>
  </si>
  <si>
    <t>読高44</t>
  </si>
  <si>
    <t>読高45</t>
  </si>
  <si>
    <t>読高46</t>
  </si>
  <si>
    <t>読高47</t>
  </si>
  <si>
    <t>読高48</t>
  </si>
  <si>
    <t>読高49</t>
  </si>
  <si>
    <t>読高50</t>
  </si>
  <si>
    <t>読高51</t>
  </si>
  <si>
    <t>読高52</t>
  </si>
  <si>
    <t>読物・高1</t>
  </si>
  <si>
    <t>読物・高2</t>
  </si>
  <si>
    <t>読物・高3</t>
  </si>
  <si>
    <t>読物・高4</t>
  </si>
  <si>
    <t>読物・高5</t>
  </si>
  <si>
    <t>読物・高6</t>
  </si>
  <si>
    <t>読物・高7</t>
  </si>
  <si>
    <t>読物・高8</t>
  </si>
  <si>
    <t>読物・高9</t>
  </si>
  <si>
    <t>読物・高10</t>
  </si>
  <si>
    <t>読物・高11</t>
  </si>
  <si>
    <t>読物・高12</t>
  </si>
  <si>
    <t>読物・高13</t>
  </si>
  <si>
    <t>読物・高14</t>
  </si>
  <si>
    <t>読物・高15</t>
  </si>
  <si>
    <t>読物・高16</t>
  </si>
  <si>
    <t>読物・高17</t>
  </si>
  <si>
    <t>読物・高18</t>
  </si>
  <si>
    <t>読物・高19</t>
  </si>
  <si>
    <t>読物・高20</t>
  </si>
  <si>
    <t>読物・高21</t>
  </si>
  <si>
    <t>読物・高22</t>
  </si>
  <si>
    <t>読物・高23</t>
  </si>
  <si>
    <t>読物・高24</t>
  </si>
  <si>
    <t>読物・高25</t>
  </si>
  <si>
    <t>読物・高26</t>
  </si>
  <si>
    <t>読物・高27</t>
  </si>
  <si>
    <t>読物・高28</t>
  </si>
  <si>
    <t>読物・高29</t>
  </si>
  <si>
    <t>読物・高30</t>
  </si>
  <si>
    <t>読物・高31</t>
  </si>
  <si>
    <t>読物・高32</t>
  </si>
  <si>
    <t>読物・高33</t>
  </si>
  <si>
    <t>読物・高34</t>
  </si>
  <si>
    <t>読物・高35</t>
  </si>
  <si>
    <t>読物・高36</t>
  </si>
  <si>
    <t>読物・高37</t>
  </si>
  <si>
    <t>読物・高38</t>
  </si>
  <si>
    <t>読物・高39</t>
  </si>
  <si>
    <t>読物・高40</t>
  </si>
  <si>
    <t>読物・高41</t>
  </si>
  <si>
    <t>読物・高42</t>
  </si>
  <si>
    <t>読物・高43</t>
  </si>
  <si>
    <t>読物・高44</t>
  </si>
  <si>
    <t>読物・高45</t>
  </si>
  <si>
    <t>読物・高46</t>
  </si>
  <si>
    <t>読物・高47</t>
  </si>
  <si>
    <t>読物・高48</t>
  </si>
  <si>
    <t>読中1</t>
  </si>
  <si>
    <t>読中2</t>
  </si>
  <si>
    <t>読中3</t>
  </si>
  <si>
    <t>読中4</t>
  </si>
  <si>
    <t>読中5</t>
  </si>
  <si>
    <t>読中6</t>
  </si>
  <si>
    <t>読中7</t>
  </si>
  <si>
    <t>読中8</t>
  </si>
  <si>
    <t>読中9</t>
  </si>
  <si>
    <t>読中10</t>
  </si>
  <si>
    <t>読中11</t>
  </si>
  <si>
    <t>読中12</t>
  </si>
  <si>
    <t>読中13</t>
  </si>
  <si>
    <t>読中14</t>
  </si>
  <si>
    <t>読中15</t>
  </si>
  <si>
    <t>読中16</t>
  </si>
  <si>
    <t>読中17</t>
  </si>
  <si>
    <t>読中18</t>
  </si>
  <si>
    <t>読中19</t>
  </si>
  <si>
    <t>読中20</t>
  </si>
  <si>
    <t>読中21</t>
  </si>
  <si>
    <t>読中22</t>
  </si>
  <si>
    <t>読中23</t>
  </si>
  <si>
    <t>読中24</t>
  </si>
  <si>
    <t>読中25</t>
  </si>
  <si>
    <t>読中26</t>
  </si>
  <si>
    <t>読中27</t>
  </si>
  <si>
    <t>読中28</t>
  </si>
  <si>
    <t>読中29</t>
  </si>
  <si>
    <t>読中30</t>
  </si>
  <si>
    <t>読中31</t>
  </si>
  <si>
    <t>読中32</t>
  </si>
  <si>
    <t>読中33</t>
  </si>
  <si>
    <t>読中34</t>
  </si>
  <si>
    <t>読中35</t>
  </si>
  <si>
    <t>読中36</t>
  </si>
  <si>
    <t>読中37</t>
  </si>
  <si>
    <t>読中38</t>
  </si>
  <si>
    <t>読中39</t>
  </si>
  <si>
    <t>読中40</t>
  </si>
  <si>
    <t>読中2-1</t>
  </si>
  <si>
    <t>読中2-2</t>
  </si>
  <si>
    <t>読中2-3</t>
  </si>
  <si>
    <t>読中2-4</t>
  </si>
  <si>
    <t>読中2-5</t>
  </si>
  <si>
    <t>読中2-6</t>
  </si>
  <si>
    <t>読中2-7</t>
  </si>
  <si>
    <t>読中2-8</t>
  </si>
  <si>
    <t>読中2-9</t>
  </si>
  <si>
    <t>読中2-10</t>
  </si>
  <si>
    <t>読中2-11</t>
  </si>
  <si>
    <t>読中2-12</t>
  </si>
  <si>
    <t>読中2-13</t>
  </si>
  <si>
    <t>読中2-14</t>
  </si>
  <si>
    <t>読中2-15</t>
  </si>
  <si>
    <t>読中2-16</t>
  </si>
  <si>
    <t>読中2-17</t>
  </si>
  <si>
    <t>読中2-18</t>
  </si>
  <si>
    <t>読中2-19</t>
  </si>
  <si>
    <t>読中2-20</t>
  </si>
  <si>
    <t>読中2-21</t>
  </si>
  <si>
    <t>読中2-22</t>
  </si>
  <si>
    <t>読中2-23</t>
  </si>
  <si>
    <t>読中2-24</t>
  </si>
  <si>
    <t>読中2-25</t>
  </si>
  <si>
    <t>読中2-26</t>
  </si>
  <si>
    <t>読中2-27</t>
  </si>
  <si>
    <t>読中2-28</t>
  </si>
  <si>
    <t>読中2-29</t>
  </si>
  <si>
    <t>読中2-30</t>
  </si>
  <si>
    <t>読中2-31</t>
  </si>
  <si>
    <t>読中2-32</t>
  </si>
  <si>
    <t>読中2-33</t>
  </si>
  <si>
    <t>読中2-34</t>
  </si>
  <si>
    <t>読中2-35</t>
  </si>
  <si>
    <t>読中2-36</t>
  </si>
  <si>
    <t>読中2-37</t>
  </si>
  <si>
    <t>読中2-38</t>
  </si>
  <si>
    <t>読中2-39</t>
  </si>
  <si>
    <t>読中2-40</t>
  </si>
  <si>
    <t>読中2-41</t>
  </si>
  <si>
    <t>読中2-42</t>
  </si>
  <si>
    <t>読中2-43</t>
  </si>
  <si>
    <t>読中2-44</t>
  </si>
  <si>
    <t>読中2-45</t>
  </si>
  <si>
    <t>読中41</t>
  </si>
  <si>
    <t>読中42</t>
  </si>
  <si>
    <t>読中43</t>
  </si>
  <si>
    <t>読中44</t>
  </si>
  <si>
    <t>読中45</t>
  </si>
  <si>
    <t>読中46</t>
  </si>
  <si>
    <t>読中47</t>
  </si>
  <si>
    <t>読中48</t>
  </si>
  <si>
    <t>読中49</t>
  </si>
  <si>
    <t>読中50</t>
  </si>
  <si>
    <t>読物・中1</t>
  </si>
  <si>
    <t>読物・中2</t>
  </si>
  <si>
    <t>読物・中3</t>
  </si>
  <si>
    <t>読物・中4</t>
  </si>
  <si>
    <t>読物・中5</t>
  </si>
  <si>
    <t>読物・中6</t>
  </si>
  <si>
    <t>読物・中7</t>
  </si>
  <si>
    <t>読物・中8</t>
  </si>
  <si>
    <t>読物・中9</t>
  </si>
  <si>
    <t>読物・中10</t>
  </si>
  <si>
    <t>読物・中11</t>
  </si>
  <si>
    <t>読物・中12</t>
  </si>
  <si>
    <t>読物・中13</t>
  </si>
  <si>
    <t>読物・中14</t>
  </si>
  <si>
    <t>読物・中15</t>
  </si>
  <si>
    <t>読物・中16</t>
  </si>
  <si>
    <t>読物・中17</t>
  </si>
  <si>
    <t>読物・中18</t>
  </si>
  <si>
    <t>読物・中19</t>
  </si>
  <si>
    <t>読物・中20</t>
  </si>
  <si>
    <t>読物・中21</t>
  </si>
  <si>
    <t>読物・中22</t>
  </si>
  <si>
    <t>読物・中23</t>
  </si>
  <si>
    <t>読物・中24</t>
  </si>
  <si>
    <t>読物・中25</t>
  </si>
  <si>
    <t>読物・中26</t>
  </si>
  <si>
    <t>読物・中27</t>
  </si>
  <si>
    <t>読物・中28</t>
  </si>
  <si>
    <t>読物・中29</t>
  </si>
  <si>
    <t>読物・中30</t>
  </si>
  <si>
    <t>読物・中31</t>
  </si>
  <si>
    <t>読物・中32</t>
  </si>
  <si>
    <t>読物・中33</t>
  </si>
  <si>
    <t>読物・中34</t>
  </si>
  <si>
    <t>読物・中35</t>
  </si>
  <si>
    <t>読物・中36</t>
  </si>
  <si>
    <t>読物・中37</t>
  </si>
  <si>
    <t>読物・中38</t>
  </si>
  <si>
    <t>読物・中39</t>
  </si>
  <si>
    <t>読物・中40</t>
  </si>
  <si>
    <t>読物・中41</t>
  </si>
  <si>
    <t>読物・中42</t>
  </si>
  <si>
    <t>読物・中43</t>
  </si>
  <si>
    <t>読物・中44</t>
  </si>
  <si>
    <t>読物・中45</t>
  </si>
  <si>
    <t>読物・中46</t>
  </si>
  <si>
    <t>読物・中47</t>
  </si>
  <si>
    <t>読物・中48</t>
  </si>
  <si>
    <t>読物・中49</t>
  </si>
  <si>
    <t>タイトル</t>
    <phoneticPr fontId="5"/>
  </si>
  <si>
    <t>著者等</t>
    <rPh sb="0" eb="2">
      <t>チョシャ</t>
    </rPh>
    <rPh sb="2" eb="3">
      <t>トウ</t>
    </rPh>
    <phoneticPr fontId="5"/>
  </si>
  <si>
    <t>出版者</t>
    <rPh sb="0" eb="3">
      <t>シュッパンシャ</t>
    </rPh>
    <phoneticPr fontId="5"/>
  </si>
  <si>
    <t>出版年月日</t>
    <rPh sb="0" eb="2">
      <t>シュッパン</t>
    </rPh>
    <rPh sb="2" eb="5">
      <t>ネンガッピ</t>
    </rPh>
    <phoneticPr fontId="5"/>
  </si>
  <si>
    <t>セット年度</t>
    <rPh sb="3" eb="5">
      <t>ネンド</t>
    </rPh>
    <phoneticPr fontId="5"/>
  </si>
  <si>
    <t>資料№</t>
    <rPh sb="0" eb="2">
      <t>シリョウ</t>
    </rPh>
    <phoneticPr fontId="5"/>
  </si>
  <si>
    <t>セット</t>
    <phoneticPr fontId="5"/>
  </si>
  <si>
    <t>ものがたり日本歴史の事件簿 9:大坂城炎上 ついに決着、徳川・豊臣の対決</t>
    <phoneticPr fontId="5"/>
  </si>
  <si>
    <t>■大阪1</t>
    <phoneticPr fontId="5"/>
  </si>
  <si>
    <t>科学1</t>
    <phoneticPr fontId="5"/>
  </si>
  <si>
    <t>児文館2011</t>
    <phoneticPr fontId="5"/>
  </si>
  <si>
    <t>アルマジロの晴れ着</t>
    <phoneticPr fontId="5"/>
  </si>
  <si>
    <t>■中学年用6</t>
    <rPh sb="1" eb="2">
      <t>チュウ</t>
    </rPh>
    <phoneticPr fontId="5"/>
  </si>
  <si>
    <t>■中学年用7</t>
    <rPh sb="1" eb="2">
      <t>チュウ</t>
    </rPh>
    <phoneticPr fontId="5"/>
  </si>
  <si>
    <t>■高学年用6</t>
    <rPh sb="1" eb="2">
      <t>コウ</t>
    </rPh>
    <phoneticPr fontId="5"/>
  </si>
  <si>
    <t>■高学年用7</t>
    <rPh sb="1" eb="2">
      <t>コウ</t>
    </rPh>
    <phoneticPr fontId="5"/>
  </si>
  <si>
    <t>■YA（中高生）用6</t>
    <rPh sb="4" eb="7">
      <t>チュウコウセイ</t>
    </rPh>
    <rPh sb="8" eb="9">
      <t>ヨウ</t>
    </rPh>
    <phoneticPr fontId="5"/>
  </si>
  <si>
    <t>■YA（中高生）用7</t>
    <rPh sb="4" eb="7">
      <t>チュウコウセイ</t>
    </rPh>
    <rPh sb="8" eb="9">
      <t>ヨウ</t>
    </rPh>
    <phoneticPr fontId="5"/>
  </si>
  <si>
    <t>元浦/年康∥写真・監修</t>
    <phoneticPr fontId="7"/>
  </si>
  <si>
    <t>はたらく車のしくみ・はたらき・できるまで　1　しょうぼうしょの車</t>
    <phoneticPr fontId="7"/>
  </si>
  <si>
    <t>こどもくらぶ　編・著</t>
    <phoneticPr fontId="7"/>
  </si>
  <si>
    <t>はたらく車のしくみ・はたらき・できるまで 2 けいさつの車・きんきゅうの車</t>
    <phoneticPr fontId="7"/>
  </si>
  <si>
    <t>はたらく車のしくみ・はたらき・できるまで 3 工事の車</t>
    <phoneticPr fontId="7"/>
  </si>
  <si>
    <t>はたらく車のしくみ・はたらき・できるまで 4 くらしをささえる車</t>
    <phoneticPr fontId="7"/>
  </si>
  <si>
    <t>はたらく車のしくみ・はたらき・できるまで 5 人やものをはこぶ車</t>
    <phoneticPr fontId="7"/>
  </si>
  <si>
    <t xml:space="preserve">すごいぞ!!重機大集合　1 　ブルドーザー・ドリルジャンボ・パイルドライバーほか </t>
    <phoneticPr fontId="7"/>
  </si>
  <si>
    <t>すごいぞ!!重機大集合 2 パワーショベル・解体機・ホイールローダーほか</t>
    <phoneticPr fontId="7"/>
  </si>
  <si>
    <t>すごいぞ!!重機大集合 3 クレーン車・ダンプトラック・除雪車ほか</t>
    <phoneticPr fontId="7"/>
  </si>
  <si>
    <t>汐文社</t>
    <phoneticPr fontId="7"/>
  </si>
  <si>
    <t>2014.10</t>
    <phoneticPr fontId="7"/>
  </si>
  <si>
    <t>児文館2014</t>
  </si>
  <si>
    <t>児文館2014</t>
    <phoneticPr fontId="5"/>
  </si>
  <si>
    <t>はたらく車1</t>
    <rPh sb="4" eb="5">
      <t>クルマ</t>
    </rPh>
    <phoneticPr fontId="7"/>
  </si>
  <si>
    <t>はたらく車2</t>
    <rPh sb="4" eb="5">
      <t>クルマ</t>
    </rPh>
    <phoneticPr fontId="7"/>
  </si>
  <si>
    <t>はたらく車3</t>
    <rPh sb="4" eb="5">
      <t>クルマ</t>
    </rPh>
    <phoneticPr fontId="7"/>
  </si>
  <si>
    <t xml:space="preserve">こどもくらぶ　編集 </t>
    <phoneticPr fontId="7"/>
  </si>
  <si>
    <t>2013.12</t>
  </si>
  <si>
    <t>■ものづくり1</t>
    <phoneticPr fontId="5"/>
  </si>
  <si>
    <t>■ものづくり2</t>
    <phoneticPr fontId="5"/>
  </si>
  <si>
    <t>浅野/恵子∥著</t>
    <phoneticPr fontId="7"/>
  </si>
  <si>
    <t>山下/久猛∥著</t>
    <phoneticPr fontId="7"/>
  </si>
  <si>
    <t>戸田/恭子∥著</t>
    <phoneticPr fontId="7"/>
  </si>
  <si>
    <t>山中/伊知郎∥著</t>
    <phoneticPr fontId="7"/>
  </si>
  <si>
    <t>探検!ものづくりと仕事人 リップクリーム・デオドラントスプレー・化粧水</t>
    <phoneticPr fontId="7"/>
  </si>
  <si>
    <t>津留/有希∥</t>
    <phoneticPr fontId="7"/>
  </si>
  <si>
    <t>こどもくらぶ‖編</t>
    <phoneticPr fontId="7"/>
  </si>
  <si>
    <t xml:space="preserve">ワン・ステップ編 </t>
    <phoneticPr fontId="7"/>
  </si>
  <si>
    <t>朝日ジュニア学習年鑑　2014</t>
    <phoneticPr fontId="7"/>
  </si>
  <si>
    <t>日本のすがた　2014</t>
    <rPh sb="0" eb="2">
      <t>ニホン</t>
    </rPh>
    <phoneticPr fontId="7"/>
  </si>
  <si>
    <t xml:space="preserve">現代用語の基礎知識学習版　2014→2015  </t>
    <phoneticPr fontId="7"/>
  </si>
  <si>
    <t xml:space="preserve">現代用語検定協会監修 </t>
    <phoneticPr fontId="7"/>
  </si>
  <si>
    <t>ニュース年鑑　2014</t>
    <rPh sb="4" eb="6">
      <t>ネンカン</t>
    </rPh>
    <phoneticPr fontId="7"/>
  </si>
  <si>
    <t xml:space="preserve">池上 彰監修 
</t>
    <phoneticPr fontId="7"/>
  </si>
  <si>
    <t>スポーツ年鑑　2014</t>
    <rPh sb="4" eb="6">
      <t>ネンカン</t>
    </rPh>
    <phoneticPr fontId="7"/>
  </si>
  <si>
    <t>kidsジャポニカ　小学百科大事典　</t>
    <phoneticPr fontId="7"/>
  </si>
  <si>
    <t>尾木/直樹∥監修</t>
    <phoneticPr fontId="7"/>
  </si>
  <si>
    <t>SUPER理科事典　知りたいことがすぐ分かる!　</t>
    <phoneticPr fontId="7"/>
  </si>
  <si>
    <t>齊藤/隆夫‖監修</t>
    <phoneticPr fontId="7"/>
  </si>
  <si>
    <t>朝日新聞出版</t>
    <rPh sb="0" eb="2">
      <t>アサヒ</t>
    </rPh>
    <rPh sb="2" eb="4">
      <t>シンブン</t>
    </rPh>
    <rPh sb="4" eb="6">
      <t>シュッパン</t>
    </rPh>
    <phoneticPr fontId="7"/>
  </si>
  <si>
    <t>自由国民社</t>
    <rPh sb="0" eb="2">
      <t>ジユウ</t>
    </rPh>
    <rPh sb="2" eb="3">
      <t>コク</t>
    </rPh>
    <rPh sb="3" eb="5">
      <t>ミンシャ</t>
    </rPh>
    <phoneticPr fontId="7"/>
  </si>
  <si>
    <t>ポプラ社</t>
    <rPh sb="3" eb="4">
      <t>シャ</t>
    </rPh>
    <phoneticPr fontId="7"/>
  </si>
  <si>
    <t>小学館</t>
    <phoneticPr fontId="7"/>
  </si>
  <si>
    <t xml:space="preserve">矢野恒太記念会　 
</t>
    <phoneticPr fontId="7"/>
  </si>
  <si>
    <t>小学館</t>
    <phoneticPr fontId="7"/>
  </si>
  <si>
    <t>受験研究社</t>
    <phoneticPr fontId="7"/>
  </si>
  <si>
    <t>児文館2014</t>
    <phoneticPr fontId="5"/>
  </si>
  <si>
    <t>児文館2014</t>
    <phoneticPr fontId="5"/>
  </si>
  <si>
    <t>■憲法・法律</t>
    <rPh sb="1" eb="3">
      <t>ケンポウ</t>
    </rPh>
    <rPh sb="4" eb="6">
      <t>ホウリツ</t>
    </rPh>
    <phoneticPr fontId="5"/>
  </si>
  <si>
    <t>はじめての日本国憲法　役割は?私たちとのつながりは?　</t>
    <phoneticPr fontId="7"/>
  </si>
  <si>
    <t>青井/未帆‖著</t>
    <phoneticPr fontId="7"/>
  </si>
  <si>
    <t>仲道/祐樹‖著</t>
    <phoneticPr fontId="7"/>
  </si>
  <si>
    <t>山田/勝彦‖監修 小野寺/利孝∥監修協力</t>
    <phoneticPr fontId="7"/>
  </si>
  <si>
    <t>PHP研究所</t>
    <phoneticPr fontId="7"/>
  </si>
  <si>
    <t>三木/義一‖監修</t>
    <phoneticPr fontId="7"/>
  </si>
  <si>
    <t>三木/義一‖監修</t>
    <phoneticPr fontId="7"/>
  </si>
  <si>
    <t>稲葉/茂勝‖文 池上/彰‖監修</t>
    <phoneticPr fontId="7"/>
  </si>
  <si>
    <t>稲葉/茂勝‖文 池上/彰‖監修</t>
    <phoneticPr fontId="7"/>
  </si>
  <si>
    <t>■仕事12</t>
    <phoneticPr fontId="5"/>
  </si>
  <si>
    <t>■仕事13</t>
    <phoneticPr fontId="5"/>
  </si>
  <si>
    <t xml:space="preserve">毎日新聞社記事づくりの現場 </t>
    <phoneticPr fontId="7"/>
  </si>
  <si>
    <t>静岡放送テレビ番組制作の舞台裏</t>
    <phoneticPr fontId="7"/>
  </si>
  <si>
    <t>2013.8</t>
  </si>
  <si>
    <t>■戦争・平和4</t>
    <phoneticPr fontId="5"/>
  </si>
  <si>
    <t>平和学習に役立つ戦跡ガイド編集委員会‖編</t>
    <phoneticPr fontId="7"/>
  </si>
  <si>
    <t>わたしの沖縄戦 1 「集団自決」なぜ</t>
    <phoneticPr fontId="7"/>
  </si>
  <si>
    <t>行田 稔彦‖著</t>
    <phoneticPr fontId="7"/>
  </si>
  <si>
    <t>わたしの沖縄戦 2 ガマ(洞窟)であったこと</t>
    <phoneticPr fontId="7"/>
  </si>
  <si>
    <t>わたしの沖縄戦 3 弾雨の中で</t>
    <phoneticPr fontId="7"/>
  </si>
  <si>
    <t>わたしの沖縄戦 4 摩文仁の丘に立ち</t>
    <phoneticPr fontId="7"/>
  </si>
  <si>
    <t>いまこそ、沖縄  沖縄に親しむ50問50答</t>
    <phoneticPr fontId="7"/>
  </si>
  <si>
    <t>沖縄を知る本  現地の記者が伝える</t>
    <phoneticPr fontId="7"/>
  </si>
  <si>
    <t>吉岡 攻‖監修</t>
    <phoneticPr fontId="7"/>
  </si>
  <si>
    <t>事前学習に役立つみんなの修学旅行 沖縄</t>
    <phoneticPr fontId="7"/>
  </si>
  <si>
    <t>原 靜‖監修</t>
    <phoneticPr fontId="7"/>
  </si>
  <si>
    <t>新日本出版社</t>
    <phoneticPr fontId="7"/>
  </si>
  <si>
    <t>WAVE出版</t>
    <phoneticPr fontId="7"/>
  </si>
  <si>
    <t>小峰書店</t>
    <phoneticPr fontId="7"/>
  </si>
  <si>
    <t>タンポポ　あの日をわすれないで　</t>
    <phoneticPr fontId="7"/>
  </si>
  <si>
    <t xml:space="preserve">光丘/真理∥文　山本/省三∥絵 </t>
    <phoneticPr fontId="7"/>
  </si>
  <si>
    <t>あのひのこと　Remember March 11,2011　</t>
    <phoneticPr fontId="7"/>
  </si>
  <si>
    <t>葉/祥明∥絵・文</t>
    <phoneticPr fontId="7"/>
  </si>
  <si>
    <t>ひまわりのおか　いのちのえほん</t>
    <phoneticPr fontId="7"/>
  </si>
  <si>
    <t>ひまわりをうえた八人のお母さんと葉方丹∥文</t>
    <phoneticPr fontId="7"/>
  </si>
  <si>
    <t>ふるさとはフクシマ 子どもたちの3.11</t>
    <phoneticPr fontId="7"/>
  </si>
  <si>
    <t>元気になろう福島∥編</t>
    <phoneticPr fontId="7"/>
  </si>
  <si>
    <t>明けない夜はないから</t>
    <phoneticPr fontId="7"/>
  </si>
  <si>
    <t>宮城県の子どもたち+荒井良二∥絵</t>
    <phoneticPr fontId="7"/>
  </si>
  <si>
    <t xml:space="preserve">つなみてんでんこ はしれ、上へ! </t>
    <phoneticPr fontId="7"/>
  </si>
  <si>
    <t>指田/和∥文 伊藤/秀男∥絵.</t>
    <phoneticPr fontId="7"/>
  </si>
  <si>
    <t>おじいさんとヤマガラ　3月11日のあとで</t>
    <phoneticPr fontId="7"/>
  </si>
  <si>
    <t>鈴木/まもる∥作・絵</t>
    <phoneticPr fontId="7"/>
  </si>
  <si>
    <t>およぐひと</t>
    <phoneticPr fontId="7"/>
  </si>
  <si>
    <t>長谷川/集平∥[作]</t>
    <phoneticPr fontId="7"/>
  </si>
  <si>
    <t>ハナミズキのみち</t>
    <phoneticPr fontId="7"/>
  </si>
  <si>
    <t>淺沼/ミキ子∥文 黒井/健∥絵</t>
    <phoneticPr fontId="7"/>
  </si>
  <si>
    <t>はしるってなに</t>
    <phoneticPr fontId="7"/>
  </si>
  <si>
    <t>和合/亮一∥文 きむら/ゆういち∥絵</t>
    <phoneticPr fontId="7"/>
  </si>
  <si>
    <t>ふたつの勇気　たくさんの命を救ったお医者さんの話　</t>
    <phoneticPr fontId="7"/>
  </si>
  <si>
    <t xml:space="preserve">山本/省三∥文　夏目/尚吾∥絵 </t>
    <phoneticPr fontId="7"/>
  </si>
  <si>
    <t>はしれディーゼルきかんしゃデーデ</t>
    <phoneticPr fontId="7"/>
  </si>
  <si>
    <t>すとう/あさえ∥文 鈴木/まもる∥絵</t>
    <phoneticPr fontId="7"/>
  </si>
  <si>
    <t>はしれさんてつ、きぼうをのせて　知ることって、たのしい!　</t>
    <phoneticPr fontId="7"/>
  </si>
  <si>
    <t xml:space="preserve">国松/俊英‖文　間瀬/なおかた‖絵 </t>
    <phoneticPr fontId="7"/>
  </si>
  <si>
    <t>ぼくは海になった　東日本大震災で消えた小さな命の物語</t>
    <phoneticPr fontId="7"/>
  </si>
  <si>
    <t>うさ‖さく・え</t>
    <phoneticPr fontId="7"/>
  </si>
  <si>
    <t>希望の牧場　いのちのえほん　</t>
    <phoneticPr fontId="7"/>
  </si>
  <si>
    <t xml:space="preserve">森/絵都‖作　吉田/尚令‖絵 </t>
    <phoneticPr fontId="7"/>
  </si>
  <si>
    <t>文研出版</t>
    <phoneticPr fontId="7"/>
  </si>
  <si>
    <t>佼成出版社</t>
    <phoneticPr fontId="7"/>
  </si>
  <si>
    <t>岩崎書店</t>
    <phoneticPr fontId="7"/>
  </si>
  <si>
    <t>2012.10</t>
    <phoneticPr fontId="7"/>
  </si>
  <si>
    <t xml:space="preserve">フェリシモ </t>
    <phoneticPr fontId="7"/>
  </si>
  <si>
    <t>ポプラ社</t>
    <phoneticPr fontId="7"/>
  </si>
  <si>
    <t xml:space="preserve">エルくらぶ -解放出版社 </t>
    <phoneticPr fontId="7"/>
  </si>
  <si>
    <t xml:space="preserve">金の星社 </t>
    <phoneticPr fontId="7"/>
  </si>
  <si>
    <t>2013.5</t>
    <phoneticPr fontId="7"/>
  </si>
  <si>
    <t xml:space="preserve">芸術新聞社 </t>
    <phoneticPr fontId="7"/>
  </si>
  <si>
    <t>学研教育出版</t>
    <phoneticPr fontId="7"/>
  </si>
  <si>
    <t>童心社</t>
    <phoneticPr fontId="7"/>
  </si>
  <si>
    <t>母さんは虹をつくってる　</t>
    <phoneticPr fontId="7"/>
  </si>
  <si>
    <t>幸原/みのり∥作</t>
    <phoneticPr fontId="7"/>
  </si>
  <si>
    <t>ふるさとはたからもの　ぼくの陸前高田　</t>
    <phoneticPr fontId="7"/>
  </si>
  <si>
    <t>さわ/まゆみ∥著</t>
    <phoneticPr fontId="7"/>
  </si>
  <si>
    <t>青い空がつながった　</t>
    <phoneticPr fontId="7"/>
  </si>
  <si>
    <t>毛利/まさみち‖作</t>
    <phoneticPr fontId="7"/>
  </si>
  <si>
    <t>いっしょにアんべ!　文学の森　</t>
    <phoneticPr fontId="7"/>
  </si>
  <si>
    <t xml:space="preserve">高森/美由紀‖作　ミロコマチコ‖絵 </t>
    <phoneticPr fontId="7"/>
  </si>
  <si>
    <t>あの日起きたこと　東日本大震災ストーリー311　</t>
    <phoneticPr fontId="7"/>
  </si>
  <si>
    <t>ひうら/さとる‖原作/絵</t>
    <phoneticPr fontId="7"/>
  </si>
  <si>
    <t>石を抱くエイリアン　</t>
    <phoneticPr fontId="7"/>
  </si>
  <si>
    <t>濱野 京子‖著</t>
    <phoneticPr fontId="7"/>
  </si>
  <si>
    <t>金の星社</t>
    <phoneticPr fontId="7"/>
  </si>
  <si>
    <t>講談社</t>
    <phoneticPr fontId="7"/>
  </si>
  <si>
    <t>学研教育出</t>
    <phoneticPr fontId="7"/>
  </si>
  <si>
    <t>朝日学生新聞社</t>
    <phoneticPr fontId="7"/>
  </si>
  <si>
    <t>文芸社</t>
    <phoneticPr fontId="7"/>
  </si>
  <si>
    <t>2013.10</t>
    <phoneticPr fontId="7"/>
  </si>
  <si>
    <t>フレーベル館</t>
    <phoneticPr fontId="7"/>
  </si>
  <si>
    <t>偕成社</t>
    <phoneticPr fontId="7"/>
  </si>
  <si>
    <t>今西/乃子∥著</t>
    <phoneticPr fontId="7"/>
  </si>
  <si>
    <t>3/11キッズフォトジャーナル　岩手、宮城、福島の小中学生33人が撮影した「希望」　</t>
    <phoneticPr fontId="7"/>
  </si>
  <si>
    <t>3 11Kids Photo Journal∥編</t>
    <phoneticPr fontId="7"/>
  </si>
  <si>
    <t>巨大地震をほり起こす　大地の警告を読みとくぼくたちの研究　　</t>
    <phoneticPr fontId="7"/>
  </si>
  <si>
    <t>宍倉/正展∥著</t>
    <phoneticPr fontId="7"/>
  </si>
  <si>
    <t>いつか帰りたいぼくのふるさと　福島第一原発20キロ圏内から来たねこ　</t>
    <phoneticPr fontId="7"/>
  </si>
  <si>
    <t>大塚/敦子∥写真・文</t>
    <phoneticPr fontId="7"/>
  </si>
  <si>
    <t>命のバトン 津波を生きぬいた奇跡の牛の物語</t>
    <phoneticPr fontId="7"/>
  </si>
  <si>
    <t>堀米/薫∥文</t>
    <phoneticPr fontId="7"/>
  </si>
  <si>
    <t>走れ!移動図書館　本でよりそう復興支援　</t>
    <phoneticPr fontId="7"/>
  </si>
  <si>
    <t>鎌倉/幸子‖著</t>
    <phoneticPr fontId="7"/>
  </si>
  <si>
    <t>泥だらけのカルテ　家族のもとに遺体を帰しつづける歯科医が見たものは?</t>
    <phoneticPr fontId="7"/>
  </si>
  <si>
    <t>柳原/三佳‖著</t>
    <phoneticPr fontId="7"/>
  </si>
  <si>
    <t>お米が実った!　津波被害から立ち上がった人びと　</t>
    <phoneticPr fontId="7"/>
  </si>
  <si>
    <t>小泉/光久‖著</t>
    <phoneticPr fontId="7"/>
  </si>
  <si>
    <t>まるこをすくった命のリレー　動物たちの東日本大震</t>
    <phoneticPr fontId="7"/>
  </si>
  <si>
    <t>　あんず/ゆき∥文</t>
    <phoneticPr fontId="7"/>
  </si>
  <si>
    <t>捨て犬・未来 命のメッセージ　東日本大震災・犬たちが避難した学校　</t>
    <phoneticPr fontId="7"/>
  </si>
  <si>
    <t>フラガールと犬のチョコ　東日本大震災で被災した犬の物語　</t>
    <phoneticPr fontId="7"/>
  </si>
  <si>
    <t>祓川/学∥作</t>
    <phoneticPr fontId="7"/>
  </si>
  <si>
    <t>世界の言葉で「ありがとう」ってどう言うの?　</t>
    <phoneticPr fontId="7"/>
  </si>
  <si>
    <t>池上/彰∥著</t>
    <phoneticPr fontId="7"/>
  </si>
  <si>
    <t xml:space="preserve">持続可能な開発のための教育の10年推進会議 </t>
    <phoneticPr fontId="7"/>
  </si>
  <si>
    <t>岩波書店</t>
    <phoneticPr fontId="7"/>
  </si>
  <si>
    <t>少年写真新聞社</t>
    <phoneticPr fontId="7"/>
  </si>
  <si>
    <t>集英社</t>
    <rPh sb="0" eb="3">
      <t>シュウエイシャ</t>
    </rPh>
    <phoneticPr fontId="7"/>
  </si>
  <si>
    <t>文溪堂</t>
    <phoneticPr fontId="7"/>
  </si>
  <si>
    <t>ハート出版</t>
    <phoneticPr fontId="7"/>
  </si>
  <si>
    <t>今人舎</t>
    <phoneticPr fontId="7"/>
  </si>
  <si>
    <t>■いのち3</t>
    <phoneticPr fontId="5"/>
  </si>
  <si>
    <t>國森/康弘‖写真・文</t>
    <phoneticPr fontId="7"/>
  </si>
  <si>
    <t>児文館2014</t>
    <phoneticPr fontId="5"/>
  </si>
  <si>
    <t>■税金</t>
    <rPh sb="1" eb="3">
      <t>ゼイキン</t>
    </rPh>
    <phoneticPr fontId="5"/>
  </si>
  <si>
    <t>■行事</t>
    <rPh sb="1" eb="3">
      <t>ギョウジ</t>
    </rPh>
    <phoneticPr fontId="5"/>
  </si>
  <si>
    <t>平凡社‖編</t>
    <phoneticPr fontId="7"/>
  </si>
  <si>
    <t>三浦/康子‖著</t>
    <phoneticPr fontId="7"/>
  </si>
  <si>
    <t>坂本/廣子∥著 奥村/彪生∥監修</t>
    <phoneticPr fontId="7"/>
  </si>
  <si>
    <t>野本/寛一∥編 筒江/薫∥文 谷阪/智佳子∥文 岩城/こよみ∥文</t>
    <phoneticPr fontId="7"/>
  </si>
  <si>
    <t>■季節</t>
    <rPh sb="1" eb="3">
      <t>キセツ</t>
    </rPh>
    <phoneticPr fontId="5"/>
  </si>
  <si>
    <t xml:space="preserve">学研辞典編集部∥編 </t>
    <phoneticPr fontId="7"/>
  </si>
  <si>
    <t>長谷川/櫂‖監修 季語と歳時記の会‖編著</t>
    <phoneticPr fontId="7"/>
  </si>
  <si>
    <t>坂東/眞理子‖監修</t>
    <phoneticPr fontId="7"/>
  </si>
  <si>
    <t xml:space="preserve">二十四節気のえほん </t>
    <phoneticPr fontId="7"/>
  </si>
  <si>
    <t>西田/めい‖文 羽尻/利門‖絵 松村/賢治‖監修</t>
    <phoneticPr fontId="7"/>
  </si>
  <si>
    <t>武田/康男∥著</t>
    <phoneticPr fontId="7"/>
  </si>
  <si>
    <t>田中/幸‖文 結城/千代子‖文</t>
    <phoneticPr fontId="7"/>
  </si>
  <si>
    <t>筆保/弘徳‖監修・著 岩槻/秀明‖著 今井/明子‖著</t>
    <phoneticPr fontId="7"/>
  </si>
  <si>
    <t>■富士山</t>
    <rPh sb="1" eb="4">
      <t>フジサン</t>
    </rPh>
    <phoneticPr fontId="5"/>
  </si>
  <si>
    <t>富士学会∥監修</t>
    <phoneticPr fontId="7"/>
  </si>
  <si>
    <t>鎌田/浩毅∥編著</t>
    <phoneticPr fontId="7"/>
  </si>
  <si>
    <t>富士学会‖監修</t>
    <phoneticPr fontId="7"/>
  </si>
  <si>
    <t>佐野/充‖監修</t>
    <phoneticPr fontId="7"/>
  </si>
  <si>
    <t>富士学会∥監修</t>
    <phoneticPr fontId="7"/>
  </si>
  <si>
    <t>■天気</t>
    <rPh sb="1" eb="3">
      <t>テンキ</t>
    </rPh>
    <phoneticPr fontId="5"/>
  </si>
  <si>
    <t>■たくさんのふしぎ傑作集1</t>
    <rPh sb="9" eb="11">
      <t>ケッサク</t>
    </rPh>
    <rPh sb="11" eb="12">
      <t>シュウ</t>
    </rPh>
    <phoneticPr fontId="5"/>
  </si>
  <si>
    <t xml:space="preserve">森へ  </t>
    <phoneticPr fontId="7"/>
  </si>
  <si>
    <t xml:space="preserve">星野 道夫文・写真 </t>
    <phoneticPr fontId="7"/>
  </si>
  <si>
    <t>クマよ</t>
    <phoneticPr fontId="7"/>
  </si>
  <si>
    <t>星野 道夫文・写真</t>
    <phoneticPr fontId="7"/>
  </si>
  <si>
    <t>こんにちは、ビーバー</t>
    <phoneticPr fontId="7"/>
  </si>
  <si>
    <t xml:space="preserve">佐藤 英治文・写真 
</t>
    <phoneticPr fontId="7"/>
  </si>
  <si>
    <t>ウミウシ</t>
    <phoneticPr fontId="7"/>
  </si>
  <si>
    <t xml:space="preserve">中野 理枝文，豊田 直之写真 </t>
    <phoneticPr fontId="7"/>
  </si>
  <si>
    <t xml:space="preserve">モグラの生活 </t>
    <phoneticPr fontId="7"/>
  </si>
  <si>
    <t>飯島 正広文・写真</t>
    <phoneticPr fontId="7"/>
  </si>
  <si>
    <t>ノースウッズの森で</t>
    <phoneticPr fontId="7"/>
  </si>
  <si>
    <t>大竹 英洋文・写真</t>
    <phoneticPr fontId="7"/>
  </si>
  <si>
    <t xml:space="preserve">ものまね名人ツノゼミ  </t>
    <phoneticPr fontId="7"/>
  </si>
  <si>
    <t>森島 啓司文・写真</t>
    <phoneticPr fontId="7"/>
  </si>
  <si>
    <t>水中さつえい大作戦</t>
    <phoneticPr fontId="7"/>
  </si>
  <si>
    <t xml:space="preserve">中川 雄三文・写真・絵 </t>
    <phoneticPr fontId="7"/>
  </si>
  <si>
    <t>カジカおじさんの川語り</t>
    <phoneticPr fontId="7"/>
  </si>
  <si>
    <t>稗田 一俊文・写真</t>
    <phoneticPr fontId="7"/>
  </si>
  <si>
    <t>福音館書店</t>
    <phoneticPr fontId="7"/>
  </si>
  <si>
    <t>■たくさんのふしぎ傑作集2</t>
    <rPh sb="9" eb="11">
      <t>ケッサク</t>
    </rPh>
    <rPh sb="11" eb="12">
      <t>シュウ</t>
    </rPh>
    <phoneticPr fontId="5"/>
  </si>
  <si>
    <t xml:space="preserve">森枝 卓士文・写真 
</t>
    <phoneticPr fontId="7"/>
  </si>
  <si>
    <t xml:space="preserve">和菓子のほん  </t>
    <phoneticPr fontId="7"/>
  </si>
  <si>
    <t xml:space="preserve">中山 圭子文，阿部 真由美絵 </t>
    <phoneticPr fontId="7"/>
  </si>
  <si>
    <t xml:space="preserve">みらくるミルク  </t>
    <phoneticPr fontId="7"/>
  </si>
  <si>
    <t xml:space="preserve">中西 敏夫文，米本 久美子絵 </t>
    <phoneticPr fontId="7"/>
  </si>
  <si>
    <t xml:space="preserve">カステラ、カステラ!  </t>
    <phoneticPr fontId="7"/>
  </si>
  <si>
    <t xml:space="preserve">明坂 英二文，齋藤 芽生絵 </t>
    <phoneticPr fontId="7"/>
  </si>
  <si>
    <t xml:space="preserve">手で食べる?  </t>
    <phoneticPr fontId="7"/>
  </si>
  <si>
    <t>■たくさんのふしぎ傑作集3</t>
    <rPh sb="9" eb="11">
      <t>ケッサク</t>
    </rPh>
    <rPh sb="11" eb="12">
      <t>シュウ</t>
    </rPh>
    <phoneticPr fontId="5"/>
  </si>
  <si>
    <t>いっぽんの鉛筆のむこうに</t>
    <phoneticPr fontId="7"/>
  </si>
  <si>
    <t xml:space="preserve">谷川 俊太郎文，坂井 信彦ほか写真，堀内 誠一絵 </t>
    <phoneticPr fontId="7"/>
  </si>
  <si>
    <t>世界あちこちゆかいな家めぐり</t>
    <phoneticPr fontId="7"/>
  </si>
  <si>
    <t xml:space="preserve">小松 義夫文・写真，西山 晶絵 </t>
    <phoneticPr fontId="7"/>
  </si>
  <si>
    <t>しめかざり</t>
    <phoneticPr fontId="7"/>
  </si>
  <si>
    <t xml:space="preserve">森 須磨子文・絵 </t>
    <phoneticPr fontId="7"/>
  </si>
  <si>
    <t xml:space="preserve">草と木で包む </t>
    <phoneticPr fontId="7"/>
  </si>
  <si>
    <t xml:space="preserve">U.G.サトー文と絵，後藤 九写真，酒井 道一写真 </t>
    <phoneticPr fontId="7"/>
  </si>
  <si>
    <t>古くて新しい椅子</t>
    <phoneticPr fontId="7"/>
  </si>
  <si>
    <t xml:space="preserve">中嶋 浩郎文，パオラ・ボルドリーニ絵 </t>
    <phoneticPr fontId="7"/>
  </si>
  <si>
    <t>福音館書店</t>
    <phoneticPr fontId="7"/>
  </si>
  <si>
    <t>2004.10</t>
    <phoneticPr fontId="7"/>
  </si>
  <si>
    <t>市川宣子/作　松成真理子/絵</t>
    <phoneticPr fontId="7"/>
  </si>
  <si>
    <t>こひつじまある</t>
    <phoneticPr fontId="7"/>
  </si>
  <si>
    <t>山内ふじ江/文・絵</t>
  </si>
  <si>
    <t>どこまでゆくの？</t>
    <phoneticPr fontId="7"/>
  </si>
  <si>
    <t>仁科幸子/作・絵</t>
  </si>
  <si>
    <t>村上しいこ/作</t>
  </si>
  <si>
    <t>どろぼうがっこうだいうんどうかい</t>
    <phoneticPr fontId="7"/>
  </si>
  <si>
    <t>加古里子/作</t>
  </si>
  <si>
    <t>きいのいえで</t>
    <phoneticPr fontId="7"/>
  </si>
  <si>
    <t>種村有希子/作</t>
  </si>
  <si>
    <t>ひまわり</t>
    <phoneticPr fontId="7"/>
  </si>
  <si>
    <t>荒井真紀/文・絵</t>
  </si>
  <si>
    <t>かえるくんどっちがどっち？</t>
    <phoneticPr fontId="7"/>
  </si>
  <si>
    <t>松橋利光/著</t>
  </si>
  <si>
    <t>あのほしなんのほし</t>
    <phoneticPr fontId="7"/>
  </si>
  <si>
    <t>みきつきみ/文</t>
  </si>
  <si>
    <t>ぜんぶわかる！モンシロチョウ</t>
    <phoneticPr fontId="7"/>
  </si>
  <si>
    <t>新開孝/著　蟻川謙太郎/監修</t>
    <phoneticPr fontId="7"/>
  </si>
  <si>
    <t>鎌田歩/作</t>
  </si>
  <si>
    <t>ヤッホーホイホー</t>
    <phoneticPr fontId="7"/>
  </si>
  <si>
    <t>スズキコージ/作　松本猛/企画</t>
    <phoneticPr fontId="7"/>
  </si>
  <si>
    <t>モリナガ・ヨウ/作</t>
  </si>
  <si>
    <t>すどうあさえ/文　鈴木まもる/絵</t>
    <phoneticPr fontId="7"/>
  </si>
  <si>
    <t>はしる！新幹線「スーパーこまち」</t>
    <phoneticPr fontId="7"/>
  </si>
  <si>
    <t>おさかないちば</t>
    <phoneticPr fontId="7"/>
  </si>
  <si>
    <t>加藤休ミ/作</t>
  </si>
  <si>
    <t>黄金の夏休み</t>
    <phoneticPr fontId="7"/>
  </si>
  <si>
    <t>最上一平/作　伊藤秀男/絵</t>
    <phoneticPr fontId="7"/>
  </si>
  <si>
    <t>福田岩緒/作・絵</t>
  </si>
  <si>
    <t>西平あかね/文・絵</t>
  </si>
  <si>
    <t>こいでやすこ/作</t>
  </si>
  <si>
    <t>わたりむつこ/作　でくねいく/絵</t>
    <phoneticPr fontId="7"/>
  </si>
  <si>
    <t>ちびはち</t>
    <phoneticPr fontId="7"/>
  </si>
  <si>
    <t>エドワード・ギブス/作　谷川俊太郎/訳</t>
    <phoneticPr fontId="7"/>
  </si>
  <si>
    <t>くま！くま！くまだらけ</t>
    <phoneticPr fontId="7"/>
  </si>
  <si>
    <t>ルース・クラウス/作　モーリス・センダック/絵</t>
    <phoneticPr fontId="7"/>
  </si>
  <si>
    <t>あくたれラルフのクリスマス</t>
    <phoneticPr fontId="7"/>
  </si>
  <si>
    <t>ジャック・ガントス/作　ニコール・ルーベル/絵</t>
    <phoneticPr fontId="7"/>
  </si>
  <si>
    <t>チャーリー、おじいちゃんにあう</t>
    <phoneticPr fontId="7"/>
  </si>
  <si>
    <t>エイミー・ヘスト/文　ヘレン・オクセンバリー/絵</t>
    <phoneticPr fontId="7"/>
  </si>
  <si>
    <t>ナースになりたいクレメンタイン</t>
    <phoneticPr fontId="7"/>
  </si>
  <si>
    <t>サイモン・ジェームズ/作　福本友美子/訳</t>
    <phoneticPr fontId="7"/>
  </si>
  <si>
    <t>パパのところへ</t>
    <phoneticPr fontId="7"/>
  </si>
  <si>
    <t>ローレンス・シメル/文　アルバ・マリーナ・リベラ/絵</t>
    <phoneticPr fontId="7"/>
  </si>
  <si>
    <t>おかあさんどこいったの？</t>
    <phoneticPr fontId="7"/>
  </si>
  <si>
    <t>レベッカ・コッブ/文絵　おーなり由子/訳</t>
    <phoneticPr fontId="7"/>
  </si>
  <si>
    <t>きいろいふうせん地球一周</t>
    <phoneticPr fontId="7"/>
  </si>
  <si>
    <t>シャルロット・デマトーン/作</t>
  </si>
  <si>
    <t>もじゃもじゃヒュー・シャンプー　かみのけをあらわなかったおとこのこのはなしー</t>
    <phoneticPr fontId="7"/>
  </si>
  <si>
    <t>カレン・ジョージ/作　なかがわちひろ/訳</t>
    <phoneticPr fontId="7"/>
  </si>
  <si>
    <t>わたしのすてきなたびする目</t>
    <phoneticPr fontId="7"/>
  </si>
  <si>
    <t>ジェニー・スー・コステキ＝ショー/作　美馬しょうこ/訳</t>
    <phoneticPr fontId="7"/>
  </si>
  <si>
    <t>えをかくかくかく</t>
    <phoneticPr fontId="7"/>
  </si>
  <si>
    <t>エリック・カール/作　アーサー・ビナード/訳</t>
    <phoneticPr fontId="7"/>
  </si>
  <si>
    <t>としょかんのよる</t>
    <phoneticPr fontId="7"/>
  </si>
  <si>
    <t>ローレンツ・パウリ/文　カトリーン・シェーラー/絵</t>
    <phoneticPr fontId="7"/>
  </si>
  <si>
    <t>ハロウィンにきえたねこ</t>
    <phoneticPr fontId="7"/>
  </si>
  <si>
    <t>マージョリー・Ｗ・シャーマット/文　マーク・シーモント/絵</t>
    <phoneticPr fontId="7"/>
  </si>
  <si>
    <t>ひとりでおとまりしたよるに</t>
    <phoneticPr fontId="7"/>
  </si>
  <si>
    <t>フィリパ・ピアス/文　ヘレン・クレイグ/絵</t>
    <phoneticPr fontId="7"/>
  </si>
  <si>
    <t>かたつむりぼうやとかめばあちゃん</t>
    <phoneticPr fontId="7"/>
  </si>
  <si>
    <t>こうさぎと４ほんのマフラー</t>
    <phoneticPr fontId="7"/>
  </si>
  <si>
    <t>保育社</t>
  </si>
  <si>
    <t>エイアールディー</t>
  </si>
  <si>
    <t>児文館2014</t>
    <phoneticPr fontId="5"/>
  </si>
  <si>
    <t>■低学年用7</t>
    <phoneticPr fontId="5"/>
  </si>
  <si>
    <t>やまのばんさんかい</t>
    <phoneticPr fontId="7"/>
  </si>
  <si>
    <t>にているね！？</t>
    <phoneticPr fontId="7"/>
  </si>
  <si>
    <t>どんぐりカプセル</t>
    <phoneticPr fontId="7"/>
  </si>
  <si>
    <t>おばけやさん４　こもりさくせんはじめます</t>
    <phoneticPr fontId="7"/>
  </si>
  <si>
    <t>おたまじゃくしのしょうがっこう</t>
    <phoneticPr fontId="7"/>
  </si>
  <si>
    <t>おじいちゃんとのやくそく</t>
    <phoneticPr fontId="7"/>
  </si>
  <si>
    <t>ていでんちゅういほう</t>
    <phoneticPr fontId="7"/>
  </si>
  <si>
    <t>ぜんぶわかる！タンポポ</t>
    <phoneticPr fontId="7"/>
  </si>
  <si>
    <t>いもむしってね・・・</t>
    <phoneticPr fontId="7"/>
  </si>
  <si>
    <t>はこぶ</t>
    <phoneticPr fontId="7"/>
  </si>
  <si>
    <t>ぴっかぴかすいぞくかん</t>
    <phoneticPr fontId="7"/>
  </si>
  <si>
    <t>わたしはカメムシ</t>
    <phoneticPr fontId="7"/>
  </si>
  <si>
    <t>くつかくしたのだあれ？</t>
    <phoneticPr fontId="7"/>
  </si>
  <si>
    <t>とけいのあおくん</t>
    <phoneticPr fontId="7"/>
  </si>
  <si>
    <t>まよなかのかくれんぼ</t>
    <phoneticPr fontId="7"/>
  </si>
  <si>
    <t>こかげでほっ</t>
    <phoneticPr fontId="7"/>
  </si>
  <si>
    <t>かぜフーホッホ</t>
    <phoneticPr fontId="7"/>
  </si>
  <si>
    <t>いちばんでんしゃのうんてんし</t>
    <phoneticPr fontId="7"/>
  </si>
  <si>
    <t>はしれさんてつきぼうをのせて</t>
    <phoneticPr fontId="7"/>
  </si>
  <si>
    <t>しきぶとんさんかけぶとんさんまくらさん</t>
    <phoneticPr fontId="7"/>
  </si>
  <si>
    <t>みずくみに</t>
    <phoneticPr fontId="7"/>
  </si>
  <si>
    <t>ながぐつをはいたねこ</t>
    <phoneticPr fontId="7"/>
  </si>
  <si>
    <t>やぎや</t>
    <phoneticPr fontId="7"/>
  </si>
  <si>
    <t>５ひきのすてきなねずみ　まちのじどうしゃレース</t>
    <phoneticPr fontId="7"/>
  </si>
  <si>
    <t>みやこのいちにち</t>
    <phoneticPr fontId="7"/>
  </si>
  <si>
    <t>こぶたのぶうくん</t>
    <phoneticPr fontId="7"/>
  </si>
  <si>
    <t>くろねこさんしろねこさん</t>
    <phoneticPr fontId="7"/>
  </si>
  <si>
    <t>からだのふしぎ　うんちはどこへいくの？</t>
    <phoneticPr fontId="7"/>
  </si>
  <si>
    <t>おにいちゃんになるひ</t>
    <phoneticPr fontId="7"/>
  </si>
  <si>
    <t>よふかしにんじゃ</t>
    <phoneticPr fontId="7"/>
  </si>
  <si>
    <t>トーラとパパの夏休み</t>
    <phoneticPr fontId="7"/>
  </si>
  <si>
    <t>あかいえのぐ</t>
    <phoneticPr fontId="7"/>
  </si>
  <si>
    <t>ルイのうちゅうりょこう</t>
    <phoneticPr fontId="7"/>
  </si>
  <si>
    <t>あかくんとあおくん</t>
    <phoneticPr fontId="7"/>
  </si>
  <si>
    <t>ゆきのうえゆきのした</t>
    <phoneticPr fontId="7"/>
  </si>
  <si>
    <t>いろいろいろのほん</t>
    <phoneticPr fontId="7"/>
  </si>
  <si>
    <t>よるのとしょかん</t>
    <phoneticPr fontId="7"/>
  </si>
  <si>
    <t>しまうまのズーはじめてのおとまり</t>
    <phoneticPr fontId="7"/>
  </si>
  <si>
    <t>うちのいぬ</t>
    <phoneticPr fontId="7"/>
  </si>
  <si>
    <t>よかったね、カモのおちびちゃん</t>
    <phoneticPr fontId="7"/>
  </si>
  <si>
    <t>つかまえろ！</t>
    <phoneticPr fontId="7"/>
  </si>
  <si>
    <t>あかいほっぺた</t>
    <phoneticPr fontId="7"/>
  </si>
  <si>
    <t>クリスティーナとおおきなはこ</t>
    <phoneticPr fontId="7"/>
  </si>
  <si>
    <t>井上洋介/絵・文</t>
  </si>
  <si>
    <t>五味太郎/作</t>
    <phoneticPr fontId="7"/>
  </si>
  <si>
    <t>おかべりか/著</t>
  </si>
  <si>
    <t>加古里子/作・絵</t>
  </si>
  <si>
    <t>石津ちひろ/文　松成真理子/絵</t>
    <phoneticPr fontId="7"/>
  </si>
  <si>
    <t>いとうみく/作　細川貂々/絵</t>
    <phoneticPr fontId="7"/>
  </si>
  <si>
    <t>岩間史朗/著</t>
  </si>
  <si>
    <t>澤口たまみ/文</t>
  </si>
  <si>
    <t>なかのひろみ/文・構成　福田豊文/写真</t>
    <phoneticPr fontId="7"/>
  </si>
  <si>
    <t>新開孝/写真・文</t>
  </si>
  <si>
    <t>山本悦子/作　大島妙子/絵</t>
    <phoneticPr fontId="7"/>
  </si>
  <si>
    <t>エリザベス・ロバーツ/作　灰島かり/訳</t>
    <phoneticPr fontId="7"/>
  </si>
  <si>
    <t>織茂恭子/作</t>
  </si>
  <si>
    <t>みなみじゅんこ/作・絵</t>
  </si>
  <si>
    <t>三宮麻由子/文　斉藤俊行/絵</t>
    <phoneticPr fontId="7"/>
  </si>
  <si>
    <t>たけむらせんじ/文　おおともやすお/絵</t>
    <phoneticPr fontId="7"/>
  </si>
  <si>
    <t>国松俊英/文</t>
  </si>
  <si>
    <t>高野文子/作・絵</t>
  </si>
  <si>
    <t>飯野和好/作</t>
  </si>
  <si>
    <t>末吉暁子/文　飯野和好/絵</t>
    <phoneticPr fontId="7"/>
  </si>
  <si>
    <t>長野ヒデ子/作　スズキ・コージ/絵</t>
    <phoneticPr fontId="7"/>
  </si>
  <si>
    <t>たしろちさと/作</t>
  </si>
  <si>
    <t>小西英子/作</t>
  </si>
  <si>
    <t>小沢正/作　井上洋介/絵</t>
    <phoneticPr fontId="7"/>
  </si>
  <si>
    <t>得田之久/文</t>
  </si>
  <si>
    <t>マイク・ゴールドスミス/作　リチャード・ワトソン/絵</t>
    <phoneticPr fontId="7"/>
  </si>
  <si>
    <t>ローラ・Ｍ・シェーファー/作　ジェシカ・ミザーヴ/絵</t>
    <phoneticPr fontId="7"/>
  </si>
  <si>
    <t>バーバラ・ダ・コスタ/文　エド・ヤング/絵</t>
    <phoneticPr fontId="7"/>
  </si>
  <si>
    <t>リーサ・モローニ/文　エヴァ・エリクソン/絵</t>
    <phoneticPr fontId="7"/>
  </si>
  <si>
    <t>エドワード・アーディゾーニ/作　津森優子/訳</t>
    <phoneticPr fontId="7"/>
  </si>
  <si>
    <t>エズラ・ジャック・キーツ/作　田村恵子/訳</t>
    <phoneticPr fontId="7"/>
  </si>
  <si>
    <t>ガブリエル・ゲ/作　ふしみみさを/訳</t>
    <phoneticPr fontId="7"/>
  </si>
  <si>
    <t>ケイト・メスナー/文　クリストファー・サイラス・ニール/絵</t>
    <phoneticPr fontId="7"/>
  </si>
  <si>
    <t>エルヴェ・テュレ/作　谷川俊太郎/訳</t>
    <phoneticPr fontId="7"/>
  </si>
  <si>
    <t>カズノ・コハラ/作　石津ちひろ/訳</t>
    <phoneticPr fontId="7"/>
  </si>
  <si>
    <t>ミシェル・ゲ/作　ふしみみさを/訳</t>
    <phoneticPr fontId="7"/>
  </si>
  <si>
    <t>ヘレン・オクセンバリー/作・絵　谷川俊太郎/訳</t>
    <phoneticPr fontId="7"/>
  </si>
  <si>
    <t>エヴァ・ムーア/文　ナンシー・カーペンター/絵</t>
    <phoneticPr fontId="7"/>
  </si>
  <si>
    <t>カタリーナ・ヴァルクス/作　ふしみみさを/訳</t>
    <phoneticPr fontId="7"/>
  </si>
  <si>
    <t>ヤン・デ・キンデル/作　野坂悦子/訳</t>
    <phoneticPr fontId="7"/>
  </si>
  <si>
    <t>パトリシア・リー・ゴーチ/作　ドリス・バーン/絵</t>
    <phoneticPr fontId="7"/>
  </si>
  <si>
    <t>リーブル</t>
  </si>
  <si>
    <t>瑞雲舎</t>
  </si>
  <si>
    <t>ん</t>
  </si>
  <si>
    <t>命のバトンタッチ　障がいを負った犬・未来</t>
    <phoneticPr fontId="7"/>
  </si>
  <si>
    <t>まちにはいろんなかおがいて</t>
    <phoneticPr fontId="7"/>
  </si>
  <si>
    <t>イモムシ</t>
    <phoneticPr fontId="7"/>
  </si>
  <si>
    <t>ぼくたちいそはまたんていだん</t>
    <phoneticPr fontId="7"/>
  </si>
  <si>
    <t>ヤンバルクイナ</t>
    <phoneticPr fontId="7"/>
  </si>
  <si>
    <t>ごたっ子の田んぼ</t>
    <phoneticPr fontId="7"/>
  </si>
  <si>
    <t>石の卵</t>
    <phoneticPr fontId="7"/>
  </si>
  <si>
    <t>育てて、発見！「ゴーヤー」</t>
    <phoneticPr fontId="7"/>
  </si>
  <si>
    <t>ぼく、みつけたよ</t>
    <phoneticPr fontId="7"/>
  </si>
  <si>
    <t>ふしぎ駄菓子屋銭天堂</t>
    <phoneticPr fontId="7"/>
  </si>
  <si>
    <t>ふしぎなともだち</t>
    <phoneticPr fontId="7"/>
  </si>
  <si>
    <t>犬になった王子　チベットの民話</t>
    <phoneticPr fontId="7"/>
  </si>
  <si>
    <t>氷の巨人コーリン</t>
    <phoneticPr fontId="7"/>
  </si>
  <si>
    <t>怪談オウマガドキ学園</t>
    <phoneticPr fontId="7"/>
  </si>
  <si>
    <t>パティシエ・すばる　誕生日ケーキの秘密</t>
    <phoneticPr fontId="7"/>
  </si>
  <si>
    <t>リンゴの木の上のおばあさん</t>
    <phoneticPr fontId="7"/>
  </si>
  <si>
    <t>雪のおしろへいったウッレ</t>
    <phoneticPr fontId="7"/>
  </si>
  <si>
    <t>空とぶペーター</t>
    <phoneticPr fontId="7"/>
  </si>
  <si>
    <t>オリバーとさまよい島の冒険</t>
    <phoneticPr fontId="7"/>
  </si>
  <si>
    <t>ゾウの鼻が長いわけ　キプリングのなぜなぜ話</t>
    <phoneticPr fontId="7"/>
  </si>
  <si>
    <t>アラビアンナイト</t>
    <phoneticPr fontId="7"/>
  </si>
  <si>
    <t>おいしいケーキはミステリー！？</t>
    <phoneticPr fontId="7"/>
  </si>
  <si>
    <t>ミスターワッフル！</t>
    <phoneticPr fontId="7"/>
  </si>
  <si>
    <t>大天狗先生の秘妖怪学入門</t>
    <rPh sb="0" eb="3">
      <t>ダイテング</t>
    </rPh>
    <rPh sb="3" eb="5">
      <t>センセイ</t>
    </rPh>
    <rPh sb="6" eb="7">
      <t>ヒ</t>
    </rPh>
    <rPh sb="7" eb="9">
      <t>ヨウカイ</t>
    </rPh>
    <rPh sb="9" eb="10">
      <t>ガク</t>
    </rPh>
    <rPh sb="10" eb="12">
      <t>ニュウモン</t>
    </rPh>
    <phoneticPr fontId="7"/>
  </si>
  <si>
    <t>長田弘/作　山村浩二/絵</t>
    <phoneticPr fontId="7"/>
  </si>
  <si>
    <t>山口進/著</t>
  </si>
  <si>
    <t>今西乃子/著　浜田一男/写真</t>
    <phoneticPr fontId="7"/>
  </si>
  <si>
    <t>岡田淳/著</t>
  </si>
  <si>
    <t>佐々木マキ/文・写真</t>
  </si>
  <si>
    <t>岡田淳/作</t>
  </si>
  <si>
    <t>升井純子/著</t>
  </si>
  <si>
    <t>三輪一雄/作・絵　松岡芳英/写真</t>
    <phoneticPr fontId="7"/>
  </si>
  <si>
    <t>江口欣照/写真と文</t>
  </si>
  <si>
    <t>西村豊/著</t>
  </si>
  <si>
    <t>山田英春/文・写真</t>
  </si>
  <si>
    <t>青木文絵/文　石倉ヒロユキ/写真・絵</t>
    <phoneticPr fontId="7"/>
  </si>
  <si>
    <t>あべ弘士/作</t>
  </si>
  <si>
    <t>かわせひろし/作　杉田比呂美/絵</t>
  </si>
  <si>
    <t>廣嶋玲子/作　jyajya/絵</t>
    <phoneticPr fontId="7"/>
  </si>
  <si>
    <t>荻原昌好/編</t>
  </si>
  <si>
    <t>たじまゆきひこ/作</t>
  </si>
  <si>
    <t>三浦佑之/訳</t>
  </si>
  <si>
    <t>君島久子/文　後藤仁/絵</t>
    <phoneticPr fontId="7"/>
  </si>
  <si>
    <t>サカリアス・トペリウス/原作　スズキ・コージ/文・絵</t>
    <phoneticPr fontId="7"/>
  </si>
  <si>
    <t>斉藤洋/著　小中大地/絵</t>
    <phoneticPr fontId="7"/>
  </si>
  <si>
    <t>川北亮司/編</t>
  </si>
  <si>
    <t>松田青子/作</t>
  </si>
  <si>
    <t>怪談オウマガドキ学園編集委員会/編</t>
  </si>
  <si>
    <t>つくもようこ/作　烏羽雨/絵</t>
  </si>
  <si>
    <t>ミラ・ローベ/作　塩谷太郎/訳</t>
    <phoneticPr fontId="7"/>
  </si>
  <si>
    <t>エルザ・ベスコフ/作・絵　石井登志子/訳</t>
    <phoneticPr fontId="7"/>
  </si>
  <si>
    <t>ジェフ・キニー/作　中井はるの/訳</t>
  </si>
  <si>
    <t>フィリップ・ヴェヒター/作・絵</t>
  </si>
  <si>
    <t>フィリップ・リーヴ/作</t>
  </si>
  <si>
    <t>ラドヤード・キプリング/作　藤松玲子/訳</t>
    <phoneticPr fontId="7"/>
  </si>
  <si>
    <t>アリ・スパークス/作　神戸万知/訳</t>
    <phoneticPr fontId="7"/>
  </si>
  <si>
    <t>濱野京子/文</t>
  </si>
  <si>
    <t>アレグザンダー・マコール・スミス/作　もりうちすみこ/訳</t>
    <phoneticPr fontId="7"/>
  </si>
  <si>
    <t>デイヴィッド・ウィーズナー/作</t>
    <phoneticPr fontId="7"/>
  </si>
  <si>
    <t>富安 陽子/著</t>
    <phoneticPr fontId="7"/>
  </si>
  <si>
    <t>あみだだだ</t>
    <phoneticPr fontId="7"/>
  </si>
  <si>
    <t>返そう赤ちゃんゴリラをお母さんに</t>
    <phoneticPr fontId="7"/>
  </si>
  <si>
    <t>小学校の秘密の通路</t>
    <phoneticPr fontId="7"/>
  </si>
  <si>
    <t>ねむの花がさいたよ</t>
    <phoneticPr fontId="7"/>
  </si>
  <si>
    <t>槍ヶ岳山頂</t>
    <phoneticPr fontId="7"/>
  </si>
  <si>
    <t>もどれっ！ルイ</t>
    <phoneticPr fontId="7"/>
  </si>
  <si>
    <t>かあちゃん取扱説明書</t>
    <phoneticPr fontId="7"/>
  </si>
  <si>
    <t>さすらいのハンター　カマキリの生きかた</t>
    <phoneticPr fontId="7"/>
  </si>
  <si>
    <t>ここにいるよ！ナメクジ</t>
    <phoneticPr fontId="7"/>
  </si>
  <si>
    <t>うなぎのうーちゃんだいぼうけん</t>
    <phoneticPr fontId="7"/>
  </si>
  <si>
    <t>オオサンショウウオ</t>
    <phoneticPr fontId="7"/>
  </si>
  <si>
    <t>月へ行きたい</t>
    <phoneticPr fontId="7"/>
  </si>
  <si>
    <t>虫ロボのぼうけん　カブトムシに土下座！？</t>
    <phoneticPr fontId="7"/>
  </si>
  <si>
    <t>クモばんばとぎんのくつした</t>
    <phoneticPr fontId="7"/>
  </si>
  <si>
    <t>もののけ温泉　滝の湯へいらっしゃい　</t>
    <phoneticPr fontId="7"/>
  </si>
  <si>
    <t>工藤直子</t>
    <phoneticPr fontId="7"/>
  </si>
  <si>
    <t>斉藤洋の日本むかし話　こわいものの巻</t>
    <phoneticPr fontId="7"/>
  </si>
  <si>
    <t>ドキドキッズ小学校　3時間目ドラマチック気分</t>
    <phoneticPr fontId="7"/>
  </si>
  <si>
    <t>怪談オウマガドキ学園2</t>
    <rPh sb="0" eb="2">
      <t>カイダン</t>
    </rPh>
    <phoneticPr fontId="7"/>
  </si>
  <si>
    <t>恋する和パティシエール　ホットショコラにハートのひみつ</t>
    <phoneticPr fontId="7"/>
  </si>
  <si>
    <t>おおかみだあ！</t>
    <phoneticPr fontId="7"/>
  </si>
  <si>
    <t>おいでフレック、ぼくのところに</t>
    <phoneticPr fontId="7"/>
  </si>
  <si>
    <t>ベイジル　ねずみの国のシャーロック・ホームズ</t>
    <phoneticPr fontId="7"/>
  </si>
  <si>
    <t>ちいさなちいさな　めにみえないびせいぶつのせかい</t>
    <phoneticPr fontId="7"/>
  </si>
  <si>
    <t>ちかちかぴかり</t>
    <phoneticPr fontId="7"/>
  </si>
  <si>
    <t>ペニーさんのサーカス</t>
    <phoneticPr fontId="7"/>
  </si>
  <si>
    <t>ジャーニー　女の子とまほうのマーカー</t>
    <phoneticPr fontId="7"/>
  </si>
  <si>
    <t>メリサンド姫　むてきの算数！</t>
    <phoneticPr fontId="7"/>
  </si>
  <si>
    <t>大力のワーニャ</t>
    <phoneticPr fontId="7"/>
  </si>
  <si>
    <t>SWITCH　3バッタにスイッチ！</t>
    <phoneticPr fontId="7"/>
  </si>
  <si>
    <t>名探偵犬バディ　火災報知器事件</t>
    <rPh sb="3" eb="4">
      <t>イヌ</t>
    </rPh>
    <phoneticPr fontId="7"/>
  </si>
  <si>
    <t>メルヘンビルダー</t>
    <phoneticPr fontId="7"/>
  </si>
  <si>
    <t>お話きかせてクリストフ</t>
    <phoneticPr fontId="7"/>
  </si>
  <si>
    <t>パン屋のこびととハリネズミ　ふしぎな11のおとぎ話</t>
    <phoneticPr fontId="7"/>
  </si>
  <si>
    <t>カエルのおひっこし</t>
    <phoneticPr fontId="7"/>
  </si>
  <si>
    <t>ニャーロットのおさんぽ</t>
    <phoneticPr fontId="7"/>
  </si>
  <si>
    <t>ひとりひとりのやさしさ</t>
    <phoneticPr fontId="7"/>
  </si>
  <si>
    <t>イソップものがたり</t>
    <phoneticPr fontId="7"/>
  </si>
  <si>
    <t>谷川俊太郎/文　元永定正/絵</t>
    <phoneticPr fontId="7"/>
  </si>
  <si>
    <t>あんずゆき/文</t>
  </si>
  <si>
    <t>にしがききょうこ/作　戸田ノブコ/絵</t>
    <phoneticPr fontId="7"/>
  </si>
  <si>
    <t>川端誠/作</t>
  </si>
  <si>
    <t>矢部美智代/作　陣崎草子/絵</t>
    <phoneticPr fontId="7"/>
  </si>
  <si>
    <t>いとうみく/作　佐藤真紀子/絵</t>
  </si>
  <si>
    <t>筒井学/写真・文</t>
  </si>
  <si>
    <t>皆越ようせい/写真・文</t>
  </si>
  <si>
    <t>くろきまり/文　すがいひでかず/絵</t>
    <phoneticPr fontId="7"/>
  </si>
  <si>
    <t>福田幸広/写真　ゆうきえつこ/文</t>
    <phoneticPr fontId="7"/>
  </si>
  <si>
    <t>松岡徹/文・絵</t>
  </si>
  <si>
    <t>吉野万理子/作　安部繭子/絵</t>
    <phoneticPr fontId="7"/>
  </si>
  <si>
    <t>仁科幸子/作</t>
  </si>
  <si>
    <t>佐々木ひとみ/作　jyajya/絵</t>
    <phoneticPr fontId="7"/>
  </si>
  <si>
    <t>工藤純子/作　うっけ/絵</t>
  </si>
  <si>
    <t>セドリック・ラマディエ/文　ヴァンサン・ブルジョ/絵</t>
    <phoneticPr fontId="7"/>
  </si>
  <si>
    <t>エヴァ・イボットソン/著　三辺律子/訳</t>
    <phoneticPr fontId="7"/>
  </si>
  <si>
    <t>イブ・タイタス/作　ポール・ガルトン/絵</t>
    <phoneticPr fontId="7"/>
  </si>
  <si>
    <t>ニコラ・デイビス/文　エミリー・サットン/絵</t>
    <phoneticPr fontId="7"/>
  </si>
  <si>
    <t>ジョアン・Ｂ・グレアム/ことば　ナンシー・デイビス/絵</t>
    <phoneticPr fontId="7"/>
  </si>
  <si>
    <t>マリー・ホール・エッツ/作・絵　松岡享子/訳</t>
    <phoneticPr fontId="7"/>
  </si>
  <si>
    <t>アーロン・ベッカー/作</t>
  </si>
  <si>
    <t>E・ネズビット/作</t>
  </si>
  <si>
    <t>オトフリート・プロイスラー/作　大塚勇三/訳</t>
    <phoneticPr fontId="7"/>
  </si>
  <si>
    <t>サリー・ガードナー/作　三辺律子/訳</t>
  </si>
  <si>
    <t>ドリー・ヒルスタッド・バトラー/作　もりうちすみこ/訳　うしろだなぎさ/絵</t>
    <phoneticPr fontId="7"/>
  </si>
  <si>
    <t>エレン・ブライン・オベッド/文　バーバラ・マクリントック/絵</t>
    <phoneticPr fontId="7"/>
  </si>
  <si>
    <t>ハンス・フィッシャー/絵　佐々梨代子・野村ひろし/訳</t>
  </si>
  <si>
    <t>ニキ・コーンウェル/作　渋谷弘子/訳</t>
    <phoneticPr fontId="7"/>
  </si>
  <si>
    <t>アニー・Ｍ・Ｇ・シュミット/作　西村由美/訳</t>
    <phoneticPr fontId="7"/>
  </si>
  <si>
    <t>ルーシー・ダニエルズ/作　千葉茂樹/訳</t>
    <phoneticPr fontId="7"/>
  </si>
  <si>
    <t>パメラ・アレン/作・絵　野口絵美/訳</t>
    <phoneticPr fontId="7"/>
  </si>
  <si>
    <t>ジャクリーン・ウッドソン/文　Ｅ．Ｂ．ルイス/絵</t>
    <phoneticPr fontId="7"/>
  </si>
  <si>
    <t>イソップ/著　楠山正雄/編　武井武雄/画</t>
    <rPh sb="14" eb="16">
      <t>タケイ</t>
    </rPh>
    <rPh sb="16" eb="18">
      <t>タケオ</t>
    </rPh>
    <rPh sb="19" eb="20">
      <t>ガ</t>
    </rPh>
    <phoneticPr fontId="7"/>
  </si>
  <si>
    <t>冨山房</t>
    <phoneticPr fontId="7"/>
  </si>
  <si>
    <t>深海の怪物ダイオウイカを追え！</t>
    <phoneticPr fontId="7"/>
  </si>
  <si>
    <t>コメの歴史を変えたコシヒカリ</t>
    <phoneticPr fontId="7"/>
  </si>
  <si>
    <t>谷川俊太郎</t>
    <phoneticPr fontId="7"/>
  </si>
  <si>
    <t>てつぞうはね</t>
    <phoneticPr fontId="7"/>
  </si>
  <si>
    <t>黄いろのトマト</t>
    <phoneticPr fontId="7"/>
  </si>
  <si>
    <t>星空点呼　折りたたみ傘を探して</t>
    <phoneticPr fontId="7"/>
  </si>
  <si>
    <t>町工場のものづくり　生きて、働いて、考える</t>
    <phoneticPr fontId="7"/>
  </si>
  <si>
    <t>アサギをよぶ声</t>
    <phoneticPr fontId="7"/>
  </si>
  <si>
    <t>クグノビックリバコ</t>
    <phoneticPr fontId="7"/>
  </si>
  <si>
    <t>ロード　キャンピングカーは北へ</t>
    <rPh sb="13" eb="14">
      <t>キタ</t>
    </rPh>
    <phoneticPr fontId="7"/>
  </si>
  <si>
    <t>江戸の子ども　ちょんまげのひみつ</t>
    <phoneticPr fontId="7"/>
  </si>
  <si>
    <t>今森光彦の昆虫教室 くらしとかいかた</t>
    <phoneticPr fontId="7"/>
  </si>
  <si>
    <t>憲法はだれに向けて書かれているの？</t>
    <phoneticPr fontId="7"/>
  </si>
  <si>
    <t>どーしたどーした</t>
    <phoneticPr fontId="7"/>
  </si>
  <si>
    <t>おやすみのあお</t>
    <phoneticPr fontId="7"/>
  </si>
  <si>
    <t>西遊後記　2</t>
    <phoneticPr fontId="7"/>
  </si>
  <si>
    <t>泥だらけのカルテ</t>
    <phoneticPr fontId="7"/>
  </si>
  <si>
    <t>怪盗クイーンと悪魔の錬金術師　バースディパーティ前編</t>
    <phoneticPr fontId="7"/>
  </si>
  <si>
    <t>怪盗クイーンと魔界の陰陽師　バースディパーティ後編</t>
    <phoneticPr fontId="7"/>
  </si>
  <si>
    <t>摩文仁の丘に立ち　「生かされた」人びとの告白</t>
    <phoneticPr fontId="7"/>
  </si>
  <si>
    <t>よかたい先生　水俣から世界を見続けた医師　原田正純</t>
    <phoneticPr fontId="7"/>
  </si>
  <si>
    <t>北加伊道　松浦武四郎のエゾ地探検</t>
    <phoneticPr fontId="7"/>
  </si>
  <si>
    <t>ナックの声が聞きたくて！</t>
    <phoneticPr fontId="7"/>
  </si>
  <si>
    <t>ふたり</t>
    <phoneticPr fontId="7"/>
  </si>
  <si>
    <t>メランコリー・サガ</t>
    <phoneticPr fontId="7"/>
  </si>
  <si>
    <t>かさねちゃんにきいてみな</t>
    <phoneticPr fontId="7"/>
  </si>
  <si>
    <t>漫画家たちが描いた日本の歴史　古代・王朝絵巻</t>
    <phoneticPr fontId="7"/>
  </si>
  <si>
    <t>シャイローがきた夏</t>
    <phoneticPr fontId="7"/>
  </si>
  <si>
    <t>おかあさんの顔</t>
    <phoneticPr fontId="7"/>
  </si>
  <si>
    <t>わたしたちの島で</t>
    <phoneticPr fontId="7"/>
  </si>
  <si>
    <t>ラズィアのねがい　アフガニスタンの少女</t>
    <phoneticPr fontId="7"/>
  </si>
  <si>
    <t>テラプト先生がいるから</t>
    <phoneticPr fontId="7"/>
  </si>
  <si>
    <t>ときめきのへや</t>
    <phoneticPr fontId="7"/>
  </si>
  <si>
    <t>ホメーロスのオデュッセイア物語　上</t>
    <phoneticPr fontId="7"/>
  </si>
  <si>
    <t>ホメーロスのオデュッセイア物語　下</t>
  </si>
  <si>
    <t>わたしの心のなか</t>
    <phoneticPr fontId="7"/>
  </si>
  <si>
    <t>時をつなぐおもちゃの犬</t>
    <phoneticPr fontId="7"/>
  </si>
  <si>
    <t>戦場のオレンジ</t>
    <phoneticPr fontId="7"/>
  </si>
  <si>
    <t>はじまりのとき</t>
    <phoneticPr fontId="7"/>
  </si>
  <si>
    <t>石の巨人　ミケランジェロのダビデ像</t>
    <phoneticPr fontId="7"/>
  </si>
  <si>
    <t>ネルソン・マンデラ　自由へのたたかい</t>
    <phoneticPr fontId="7"/>
  </si>
  <si>
    <t>フットボール・アカデミー３　ＰＫはまかせろ！ＧＫトマーシュの勇気</t>
    <phoneticPr fontId="7"/>
  </si>
  <si>
    <t>これならわかる！クイズ式たのしい恐竜学</t>
    <rPh sb="11" eb="12">
      <t>シキ</t>
    </rPh>
    <rPh sb="16" eb="18">
      <t>キョウリュウ</t>
    </rPh>
    <rPh sb="18" eb="19">
      <t>ガク</t>
    </rPh>
    <phoneticPr fontId="7"/>
  </si>
  <si>
    <t>窪寺恒己/著</t>
  </si>
  <si>
    <t>小泉光久/著　根本博/監修</t>
    <phoneticPr fontId="7"/>
  </si>
  <si>
    <t>ミロコマチコ/作</t>
  </si>
  <si>
    <t>宮沢賢治/作　降矢なな/絵</t>
    <phoneticPr fontId="7"/>
  </si>
  <si>
    <t>嘉成晴香/作　柴田純与/絵</t>
    <phoneticPr fontId="7"/>
  </si>
  <si>
    <t>小関智弘/著</t>
  </si>
  <si>
    <t>森川成美/作　スカイエマ/絵</t>
    <phoneticPr fontId="7"/>
  </si>
  <si>
    <t>いとうひろし/作</t>
  </si>
  <si>
    <t>山口理/作　佐藤真紀子/絵</t>
    <phoneticPr fontId="7"/>
  </si>
  <si>
    <t>菊地ひと美/著</t>
  </si>
  <si>
    <t>今森光彦・今森真弓/撮影</t>
  </si>
  <si>
    <t>菅間正道/著</t>
  </si>
  <si>
    <t>天童荒太/文　荒井良二/絵</t>
    <phoneticPr fontId="7"/>
  </si>
  <si>
    <t>植田真/作</t>
  </si>
  <si>
    <t>斉藤洋/作　広瀬弦/絵</t>
    <phoneticPr fontId="7"/>
  </si>
  <si>
    <t>和合亮一/文　きむらゆういち/絵</t>
    <phoneticPr fontId="7"/>
  </si>
  <si>
    <t>柳原三佳/著</t>
  </si>
  <si>
    <t>はやみねかおる/作　Ｋ２商会/絵</t>
  </si>
  <si>
    <t>はやみねかおる/作　Ｋ２商会/絵</t>
    <phoneticPr fontId="7"/>
  </si>
  <si>
    <t>行田稔彦/著</t>
  </si>
  <si>
    <t>三枝三七子/文・絵</t>
  </si>
  <si>
    <t>関屋敏隆/文・型染版画</t>
  </si>
  <si>
    <t>村山司/著</t>
  </si>
  <si>
    <t>福田隆浩/著</t>
  </si>
  <si>
    <t>ひこ・田中/作</t>
  </si>
  <si>
    <t>有沢佳映/著</t>
  </si>
  <si>
    <t>中野晴行/監修</t>
  </si>
  <si>
    <t>フィリス・レイノルズ・ネイラー/著　さくまゆみこ/訳</t>
    <phoneticPr fontId="7"/>
  </si>
  <si>
    <t>ロディ・ドイル/文　フレヤ・ブラックウッド/絵</t>
    <phoneticPr fontId="7"/>
  </si>
  <si>
    <t>アストリッド・リンドグレーン/作　尾崎義/訳</t>
    <phoneticPr fontId="7"/>
  </si>
  <si>
    <t>エリザベス・サナビー/文　スアナ・ヴェレルスト/絵</t>
    <phoneticPr fontId="7"/>
  </si>
  <si>
    <t>ロブ・ブイエー/作　西田佳子/訳</t>
    <phoneticPr fontId="7"/>
  </si>
  <si>
    <t>セルジオ・ルッツィア/作　福本友美子/訳</t>
    <phoneticPr fontId="7"/>
  </si>
  <si>
    <t>バーバラ・レオニ・ピカード/作　高杉一郎/訳</t>
    <phoneticPr fontId="7"/>
  </si>
  <si>
    <t>シャロン・Ｍ・ドレイパー/作　横山和江/訳</t>
    <phoneticPr fontId="7"/>
  </si>
  <si>
    <t>マイケル・モーパーゴ/作　マイケル・フォアマン/絵</t>
    <phoneticPr fontId="7"/>
  </si>
  <si>
    <t>エリザベス・レアード/作　石谷尚子/訳</t>
    <phoneticPr fontId="7"/>
  </si>
  <si>
    <t>タィン＝ハ・ライ/作　代田亜香子/訳</t>
    <phoneticPr fontId="7"/>
  </si>
  <si>
    <t>ジェーン・サトクリフ/文　ジョン・シェリー/絵</t>
    <phoneticPr fontId="7"/>
  </si>
  <si>
    <t>パム・ポラック＆メグ・ベルヴィソ/著　伊藤奈摘子/訳</t>
    <phoneticPr fontId="7"/>
  </si>
  <si>
    <t>トム・パーマー/作　石崎洋司/訳　岡本正樹/絵</t>
  </si>
  <si>
    <t>福井県立恐竜博物館編/著</t>
    <phoneticPr fontId="7"/>
  </si>
  <si>
    <t>芸術新聞社</t>
  </si>
  <si>
    <t>すずき出版</t>
  </si>
  <si>
    <t>タイヨオ</t>
    <phoneticPr fontId="7"/>
  </si>
  <si>
    <t>ホッキョクグマが教えてくれたこと　ぼくの北極探検3000キロメートル</t>
    <phoneticPr fontId="7"/>
  </si>
  <si>
    <t>毎日新聞社 記事づくりの現場</t>
    <phoneticPr fontId="7"/>
  </si>
  <si>
    <t>くれない月のなぞ</t>
    <phoneticPr fontId="7"/>
  </si>
  <si>
    <t>てのひら咲いた</t>
    <phoneticPr fontId="7"/>
  </si>
  <si>
    <t>よどがわ　日本の川</t>
    <phoneticPr fontId="7"/>
  </si>
  <si>
    <t>ぼくたちはなぜ、学校へ行くのか。マララ・ユスフザイさんの国連演説から考える</t>
    <phoneticPr fontId="7"/>
  </si>
  <si>
    <t>オランウータンってどんなヒト？</t>
    <phoneticPr fontId="7"/>
  </si>
  <si>
    <t>きせきのお花畑</t>
    <phoneticPr fontId="7"/>
  </si>
  <si>
    <t>ヒートアイランドの虫たち</t>
    <phoneticPr fontId="7"/>
  </si>
  <si>
    <t>ニワシドリのひみつ　庭師鳥は芸術家</t>
    <phoneticPr fontId="7"/>
  </si>
  <si>
    <t>ホタルの光は、なぞだらけ　光る生き物をめぐる身近な大冒険</t>
    <phoneticPr fontId="7"/>
  </si>
  <si>
    <t>思い出をレスキューせよ！</t>
    <phoneticPr fontId="7"/>
  </si>
  <si>
    <t>希望の牧場</t>
    <phoneticPr fontId="7"/>
  </si>
  <si>
    <t>ボタ山であそんだころ</t>
    <phoneticPr fontId="7"/>
  </si>
  <si>
    <t>ボクのじてんしゃ</t>
    <phoneticPr fontId="7"/>
  </si>
  <si>
    <t>黒田官兵衛　天下一の軍師</t>
    <phoneticPr fontId="7"/>
  </si>
  <si>
    <t xml:space="preserve">六千人の命を救え!外交官・杉原千畝 </t>
    <phoneticPr fontId="7"/>
  </si>
  <si>
    <t>光と音のない世界で　盲ろうの東大教授・福島智物語</t>
    <phoneticPr fontId="7"/>
  </si>
  <si>
    <t>あたしたちのサバイバル教室</t>
    <phoneticPr fontId="7"/>
  </si>
  <si>
    <t>月のしずくの子どもたち</t>
    <phoneticPr fontId="7"/>
  </si>
  <si>
    <t>闇に逃げたろう人形</t>
    <phoneticPr fontId="7"/>
  </si>
  <si>
    <t>夏の魔法　ペンダーウィックの四姉妹　</t>
    <phoneticPr fontId="7"/>
  </si>
  <si>
    <t>ラスコーの洞窟　ぼくらの秘密の宝もの</t>
    <phoneticPr fontId="7"/>
  </si>
  <si>
    <t>クララ先生、さようなら</t>
    <phoneticPr fontId="7"/>
  </si>
  <si>
    <t>ラモーゼ　プリンス・イン・エグザイル　上</t>
    <phoneticPr fontId="7"/>
  </si>
  <si>
    <t>ラモーゼ　プリンス・イン・エグザイル　下</t>
  </si>
  <si>
    <t>かぜをひいたおつきさま</t>
    <phoneticPr fontId="7"/>
  </si>
  <si>
    <t>やくそく</t>
    <phoneticPr fontId="7"/>
  </si>
  <si>
    <t>チャーリー・ジョー・ジャクソンの本がキライなきみのための本</t>
    <phoneticPr fontId="7"/>
  </si>
  <si>
    <t>ふたりの星</t>
    <phoneticPr fontId="7"/>
  </si>
  <si>
    <t>カンボジアの大地に生きて</t>
    <phoneticPr fontId="7"/>
  </si>
  <si>
    <t>蛙となれよ冷し瓜　一茶の人生と俳句</t>
    <phoneticPr fontId="7"/>
  </si>
  <si>
    <t>ソフィー・スコットの南極日記</t>
    <phoneticPr fontId="7"/>
  </si>
  <si>
    <t>フットボール・アカデミー４　孤独な司令塔</t>
    <phoneticPr fontId="7"/>
  </si>
  <si>
    <t>江戸のお店屋さん</t>
    <phoneticPr fontId="7"/>
  </si>
  <si>
    <t>梅田俊作/作・絵　梅田佳子/作・絵</t>
    <phoneticPr fontId="7"/>
  </si>
  <si>
    <t>寺沢孝毅/著　あべ弘士/絵</t>
    <phoneticPr fontId="7"/>
  </si>
  <si>
    <t>深光 富士男/文</t>
  </si>
  <si>
    <t>越智典子/作　にしざかひろみ/画</t>
    <phoneticPr fontId="7"/>
  </si>
  <si>
    <t>別司芳子/著</t>
  </si>
  <si>
    <t>村松昭/作</t>
  </si>
  <si>
    <t>石井光太/著</t>
  </si>
  <si>
    <t>久世濃子/著</t>
  </si>
  <si>
    <t>増田明代/著</t>
  </si>
  <si>
    <t>藤原幸一/写真・文</t>
  </si>
  <si>
    <t>鈴木まもる/文・絵</t>
  </si>
  <si>
    <t>大場裕一/著</t>
  </si>
  <si>
    <t>石井睦美/編訳</t>
  </si>
  <si>
    <t>堀米薫/著</t>
  </si>
  <si>
    <t>森絵都/作　吉田尚令/絵</t>
    <phoneticPr fontId="7"/>
  </si>
  <si>
    <t>石川えりこ/作・絵</t>
  </si>
  <si>
    <t>きむらゆういち/文　平澤重信/絵</t>
    <phoneticPr fontId="7"/>
  </si>
  <si>
    <t>源和子/著</t>
  </si>
  <si>
    <t>豊田正義/著</t>
  </si>
  <si>
    <t>近藤隆夫/著</t>
  </si>
  <si>
    <t>小沢章友/作</t>
  </si>
  <si>
    <t>白石仁章/著</t>
  </si>
  <si>
    <t>池田まき子/著</t>
  </si>
  <si>
    <t>岩瀬成子/作</t>
  </si>
  <si>
    <t>高橋桐矢/作</t>
  </si>
  <si>
    <t>ローラ・クラウス・メルメッド/文　ジム・ラマルシェ/絵</t>
    <phoneticPr fontId="7"/>
  </si>
  <si>
    <t>ジョーン・ホルプ/作　かとうあさこ/訳</t>
    <phoneticPr fontId="7"/>
  </si>
  <si>
    <t>ジーン・バーズオール/著　代田亜香子/訳</t>
    <phoneticPr fontId="7"/>
  </si>
  <si>
    <t>エミリー・アーノルド・マッカリー/絵と文　青山南/訳</t>
    <phoneticPr fontId="7"/>
  </si>
  <si>
    <t>ラヘル・ファン・コーイ/作</t>
  </si>
  <si>
    <t>キャロル・ウィルキンソン/作　入江真佐子/訳</t>
    <phoneticPr fontId="7"/>
  </si>
  <si>
    <t>レオニート・チシコフ/作・絵　鴻野わか菜/訳</t>
    <phoneticPr fontId="7"/>
  </si>
  <si>
    <t>トミー・グリーンウォルド/作　元井夏彦/訳</t>
    <phoneticPr fontId="7"/>
  </si>
  <si>
    <t>ロイス＝ローリー/作　掛川恭子/訳</t>
    <phoneticPr fontId="7"/>
  </si>
  <si>
    <t>ミンフォン・ホー/作　もりうちすみこ/訳</t>
    <phoneticPr fontId="7"/>
  </si>
  <si>
    <t>マシュー・ゴラブ/文　カズコ・Ｇ・ストーン/絵</t>
    <phoneticPr fontId="7"/>
  </si>
  <si>
    <t>アリソン・レスター/作　斎藤倫子/訳</t>
    <phoneticPr fontId="7"/>
  </si>
  <si>
    <t>藤川智子/作</t>
    <phoneticPr fontId="7"/>
  </si>
  <si>
    <t>さ・え・ら書房</t>
    <phoneticPr fontId="7"/>
  </si>
  <si>
    <t>ほるぷ出版</t>
    <phoneticPr fontId="7"/>
  </si>
  <si>
    <t>21歳男子、過疎の山村に住むことにしました</t>
    <phoneticPr fontId="7"/>
  </si>
  <si>
    <t>平安女子の楽しい！生活</t>
    <phoneticPr fontId="7"/>
  </si>
  <si>
    <t>この思いを聞いてほしい！10代のメッセージ</t>
    <phoneticPr fontId="7"/>
  </si>
  <si>
    <t>なぜ、孫悟空のあたまには輪っかがあるのか？</t>
    <phoneticPr fontId="7"/>
  </si>
  <si>
    <t>特別授業”死”について話そう</t>
    <phoneticPr fontId="7"/>
  </si>
  <si>
    <t>織物を未来の色に染めて　カンボジアの二人の少女</t>
    <phoneticPr fontId="7"/>
  </si>
  <si>
    <t>どろぼうのどろぼん</t>
    <phoneticPr fontId="7"/>
  </si>
  <si>
    <t>都会のアリス</t>
    <phoneticPr fontId="7"/>
  </si>
  <si>
    <t>５アンペア生活をやってみた</t>
    <phoneticPr fontId="7"/>
  </si>
  <si>
    <t>机の上の仙人　机上庵志異</t>
    <phoneticPr fontId="7"/>
  </si>
  <si>
    <t>紫の結び　一</t>
    <phoneticPr fontId="7"/>
  </si>
  <si>
    <t>都会のトム＆ソーヤ　DOUBLE　上</t>
    <phoneticPr fontId="7"/>
  </si>
  <si>
    <t>都会のトム＆ソーヤ　DOUBLE　下</t>
  </si>
  <si>
    <t>中高生のための「かたづけ」の本</t>
    <phoneticPr fontId="7"/>
  </si>
  <si>
    <t>光のうつしえ　廣島　ヒロシマ　広島</t>
    <phoneticPr fontId="7"/>
  </si>
  <si>
    <t>日本男児　長友佑都物語</t>
    <phoneticPr fontId="7"/>
  </si>
  <si>
    <t>物語ること、生きること</t>
    <phoneticPr fontId="7"/>
  </si>
  <si>
    <t>きっときみに届くと信じて</t>
    <phoneticPr fontId="7"/>
  </si>
  <si>
    <t>クラスメイツ　前期</t>
    <phoneticPr fontId="7"/>
  </si>
  <si>
    <t>クラスメイツ　後期</t>
  </si>
  <si>
    <t>なりたい二人</t>
    <phoneticPr fontId="7"/>
  </si>
  <si>
    <t>浮いちゃってるよ、バーナビー！</t>
    <phoneticPr fontId="7"/>
  </si>
  <si>
    <t>ゴールデンドリーム　果てしなき砂漠を越えて</t>
    <phoneticPr fontId="7"/>
  </si>
  <si>
    <t>ルーシー変奏曲</t>
    <phoneticPr fontId="7"/>
  </si>
  <si>
    <t>ホメーロスのイーリアス物語</t>
    <phoneticPr fontId="7"/>
  </si>
  <si>
    <t>さよならを待つふたりのために</t>
    <phoneticPr fontId="7"/>
  </si>
  <si>
    <t>セオの事件簿　４正義の黒幕</t>
    <phoneticPr fontId="7"/>
  </si>
  <si>
    <t>ゾウと旅した戦争の冬</t>
    <phoneticPr fontId="7"/>
  </si>
  <si>
    <t>路上のストライカー</t>
    <phoneticPr fontId="7"/>
  </si>
  <si>
    <t>泥棒をつかまえろ！</t>
    <phoneticPr fontId="7"/>
  </si>
  <si>
    <t>14歳、ぼくらの疾走</t>
    <phoneticPr fontId="7"/>
  </si>
  <si>
    <t>ザ・ワースト中学生3　ブロッコリーとヘビといじめからのサバイバル大作戦</t>
    <phoneticPr fontId="7"/>
  </si>
  <si>
    <t>水柿大地/著</t>
  </si>
  <si>
    <t>川村裕子/著</t>
  </si>
  <si>
    <t>池田香代子/編著</t>
  </si>
  <si>
    <t>中野美代子/著</t>
  </si>
  <si>
    <t>和合亮一/他著</t>
  </si>
  <si>
    <t>伊藤始・杉田秀子・望月武人/著</t>
  </si>
  <si>
    <t>秋山浩子/文</t>
  </si>
  <si>
    <t>深光富士男/文</t>
  </si>
  <si>
    <t>斉藤倫/著　牡丹靖佳/絵</t>
    <phoneticPr fontId="7"/>
  </si>
  <si>
    <t>石井睦美/作</t>
  </si>
  <si>
    <t>斎藤健一郎/著</t>
  </si>
  <si>
    <t>理化学研究所　脳科学総合研究センター/編</t>
  </si>
  <si>
    <t>舘野鴻/作</t>
  </si>
  <si>
    <t>長谷川集平/作</t>
  </si>
  <si>
    <t>佐藤さとる/著　岡本順/画</t>
    <phoneticPr fontId="7"/>
  </si>
  <si>
    <t>荻原規子/訳</t>
  </si>
  <si>
    <t>萩原昌好/編</t>
  </si>
  <si>
    <t>はやみねかおる/著</t>
  </si>
  <si>
    <t>杉田明子/著　佐藤剛史/著</t>
    <phoneticPr fontId="7"/>
  </si>
  <si>
    <t>朽木祥/著</t>
  </si>
  <si>
    <t>松田哲夫/編</t>
  </si>
  <si>
    <t>長友佑都/著</t>
  </si>
  <si>
    <t>外尾誠/文</t>
  </si>
  <si>
    <t>上橋菜穂子/著　瀧晴巳/構成・文</t>
    <phoneticPr fontId="7"/>
  </si>
  <si>
    <t>吉富多美/作</t>
  </si>
  <si>
    <t>森絵都/作</t>
  </si>
  <si>
    <t>令丈ヒロ子/作</t>
  </si>
  <si>
    <t>ジョン・ボイン/著　オリヴァー・ジェファーズ/画</t>
    <phoneticPr fontId="7"/>
  </si>
  <si>
    <t>ロイド・アリグザンダー/作　宮下嶺夫/訳</t>
    <phoneticPr fontId="7"/>
  </si>
  <si>
    <t>サラ・ザール/著　西本かおる/訳</t>
    <phoneticPr fontId="7"/>
  </si>
  <si>
    <t>ジョン・グリーン/作</t>
  </si>
  <si>
    <t>ジョン・グリシャム/作　石橋洋司/訳</t>
  </si>
  <si>
    <t>マイケル・モーパーゴ/作　杉田七重/訳</t>
    <phoneticPr fontId="7"/>
  </si>
  <si>
    <t>マイケル・ウィリアムズ/作　さくまゆみこ/訳</t>
    <phoneticPr fontId="7"/>
  </si>
  <si>
    <t>オットー・シュタイガー/作　高柳英子/訳</t>
    <phoneticPr fontId="7"/>
  </si>
  <si>
    <t>ヴォルフガング・ヘルンドルフ/作　木本栄/訳</t>
    <phoneticPr fontId="7"/>
  </si>
  <si>
    <t>ジェームズ・パターソン＆クリス・テベッツ/作　ローラ・パーク/絵</t>
    <phoneticPr fontId="7"/>
  </si>
  <si>
    <t>作品社</t>
    <phoneticPr fontId="7"/>
  </si>
  <si>
    <t>学研パブリッシング</t>
    <phoneticPr fontId="7"/>
  </si>
  <si>
    <t>かないくん</t>
  </si>
  <si>
    <t>かえるの竹取ものがたり</t>
    <phoneticPr fontId="7"/>
  </si>
  <si>
    <t>女性画家10の叫び</t>
    <phoneticPr fontId="7"/>
  </si>
  <si>
    <t>未来力養成教室</t>
    <phoneticPr fontId="7"/>
  </si>
  <si>
    <t>人権は国境を越えて</t>
    <phoneticPr fontId="7"/>
  </si>
  <si>
    <t>動物を守りたい君へ</t>
    <phoneticPr fontId="7"/>
  </si>
  <si>
    <t>人を幸せにする目からウロコ！研究</t>
    <phoneticPr fontId="7"/>
  </si>
  <si>
    <t>思春期サバイバル</t>
    <phoneticPr fontId="7"/>
  </si>
  <si>
    <t>目に見えないもの</t>
    <phoneticPr fontId="7"/>
  </si>
  <si>
    <t>なぜ独裁はなくならないのか　世界の動きと独裁者インタビュー</t>
    <phoneticPr fontId="7"/>
  </si>
  <si>
    <t>医者になりたい君へ　心臓外科医が伝える命の仕事</t>
    <phoneticPr fontId="7"/>
  </si>
  <si>
    <t>お米が実った！津波被害から立ち上がった人びと</t>
    <phoneticPr fontId="7"/>
  </si>
  <si>
    <t>よみがえる二百年前のピアノ</t>
    <phoneticPr fontId="7"/>
  </si>
  <si>
    <t>お面屋たまよし3　不穏の祭</t>
    <phoneticPr fontId="7"/>
  </si>
  <si>
    <t>文学少年と運命の書</t>
    <rPh sb="0" eb="1">
      <t>ブン</t>
    </rPh>
    <phoneticPr fontId="7"/>
  </si>
  <si>
    <t>これからのエネルギー</t>
    <phoneticPr fontId="7"/>
  </si>
  <si>
    <t>脳と運動のふしぎな関係　体で覚えるってどにうこと？</t>
    <phoneticPr fontId="7"/>
  </si>
  <si>
    <t>ちょうちょ</t>
    <phoneticPr fontId="7"/>
  </si>
  <si>
    <t>みな　また、よみがえる</t>
    <phoneticPr fontId="7"/>
  </si>
  <si>
    <t>伝説のエンドーくん</t>
    <phoneticPr fontId="7"/>
  </si>
  <si>
    <t>山月記</t>
    <phoneticPr fontId="7"/>
  </si>
  <si>
    <t>ほんとうのじぶん</t>
    <phoneticPr fontId="7"/>
  </si>
  <si>
    <t>山之口貘</t>
    <phoneticPr fontId="7"/>
  </si>
  <si>
    <t>エール</t>
    <phoneticPr fontId="7"/>
  </si>
  <si>
    <t>ともだちの話</t>
    <phoneticPr fontId="7"/>
  </si>
  <si>
    <t>キタキツネの十二か月　わたしのキツネ学　半世紀の足跡</t>
    <phoneticPr fontId="7"/>
  </si>
  <si>
    <t>ラヴ・ウール100％</t>
    <phoneticPr fontId="7"/>
  </si>
  <si>
    <t>部活トラブル発生中！？　つかさの中学生日記③</t>
    <phoneticPr fontId="7"/>
  </si>
  <si>
    <t>星空ロック</t>
    <phoneticPr fontId="7"/>
  </si>
  <si>
    <t>グレゴール・メンデル　エンドウを育てた修道士</t>
    <phoneticPr fontId="7"/>
  </si>
  <si>
    <t>二つ、三ついいわすれたこと</t>
    <phoneticPr fontId="7"/>
  </si>
  <si>
    <t>ウェストール短編集　真夜中の電話</t>
    <phoneticPr fontId="7"/>
  </si>
  <si>
    <t>ゾウがとおる村</t>
    <phoneticPr fontId="7"/>
  </si>
  <si>
    <t>クリスティアーノ・ロナウド</t>
    <phoneticPr fontId="7"/>
  </si>
  <si>
    <t>モンキー・ウォーズ</t>
    <phoneticPr fontId="7"/>
  </si>
  <si>
    <t>不完全な魔法使い上</t>
    <phoneticPr fontId="7"/>
  </si>
  <si>
    <t>不完全な魔法使い下</t>
  </si>
  <si>
    <t>マッティのうそとほんとの物語</t>
    <phoneticPr fontId="7"/>
  </si>
  <si>
    <t>クリスマス・キャロル</t>
    <phoneticPr fontId="7"/>
  </si>
  <si>
    <t>ユニコーン　キャクストンの挑戦</t>
    <phoneticPr fontId="7"/>
  </si>
  <si>
    <t>希望の海へ</t>
    <phoneticPr fontId="7"/>
  </si>
  <si>
    <t>15の夏を抱きしめて</t>
    <phoneticPr fontId="7"/>
  </si>
  <si>
    <t>対訳北斎の富士</t>
    <rPh sb="0" eb="2">
      <t>タイヤク</t>
    </rPh>
    <rPh sb="2" eb="4">
      <t>ホクサイ</t>
    </rPh>
    <rPh sb="5" eb="7">
      <t>フジ</t>
    </rPh>
    <phoneticPr fontId="7"/>
  </si>
  <si>
    <t>怪談牡丹灯籠</t>
    <rPh sb="0" eb="2">
      <t>カイダン</t>
    </rPh>
    <rPh sb="2" eb="4">
      <t>ボタン</t>
    </rPh>
    <rPh sb="4" eb="6">
      <t>トウロウ</t>
    </rPh>
    <phoneticPr fontId="7"/>
  </si>
  <si>
    <t>谷川俊太郎/作　松本大洋/絵</t>
    <phoneticPr fontId="7"/>
  </si>
  <si>
    <t>俵万智/文　斎藤隆夫/絵</t>
    <phoneticPr fontId="7"/>
  </si>
  <si>
    <t>堀尾真紀子/著</t>
  </si>
  <si>
    <t>日本ＳＦ作家クラブ/編</t>
  </si>
  <si>
    <t>伊藤和子/著</t>
  </si>
  <si>
    <t>高槻成紀/著</t>
  </si>
  <si>
    <t>萩原一郎/編著</t>
  </si>
  <si>
    <t>ここから探検隊/制作者</t>
  </si>
  <si>
    <t>星の王子さまと10人の探究者たち/著</t>
  </si>
  <si>
    <t>千野境子/著</t>
  </si>
  <si>
    <t>須磨久善/著</t>
  </si>
  <si>
    <t>小泉光久/著</t>
  </si>
  <si>
    <t>佐和みずえ/著</t>
  </si>
  <si>
    <t>石川宏千花/著　平沢下戸/画</t>
  </si>
  <si>
    <t>渡辺仙州/作</t>
  </si>
  <si>
    <t>名木田恵子/著</t>
  </si>
  <si>
    <t>槌屋治紀/著</t>
  </si>
  <si>
    <t>野崎大地/著</t>
  </si>
  <si>
    <t>江國香織/文　松田奈那子/絵</t>
    <phoneticPr fontId="7"/>
  </si>
  <si>
    <t>尾﨑たまき/写真・文</t>
  </si>
  <si>
    <t>まはら三桃/著</t>
  </si>
  <si>
    <t>中島敦/作　小前亮/現代語訳</t>
    <phoneticPr fontId="7"/>
  </si>
  <si>
    <t>石津ちひろ/詩　加藤久仁生/絵</t>
    <phoneticPr fontId="7"/>
  </si>
  <si>
    <t>はやみねかおる/他著</t>
    <phoneticPr fontId="7"/>
  </si>
  <si>
    <t>竹田津実/文・写真</t>
  </si>
  <si>
    <t>井上林子/作　のだよしこ/絵</t>
    <phoneticPr fontId="7"/>
  </si>
  <si>
    <t>宮下恵茉/作</t>
  </si>
  <si>
    <t>那須田淳/著</t>
  </si>
  <si>
    <t>シェリル・バードー/文　ジョス・Ａ・スミス/絵　片岡英子/訳</t>
  </si>
  <si>
    <t>ジョイス・キャロル・オーツ/作　神戸万知/訳</t>
    <phoneticPr fontId="7"/>
  </si>
  <si>
    <t>ロバート・ウェストール/作　原田勝/訳</t>
    <phoneticPr fontId="7"/>
  </si>
  <si>
    <t>ニコラ・デイビス/文　もりうちすみこ/訳</t>
    <phoneticPr fontId="7"/>
  </si>
  <si>
    <t>マイケル・バート/著　樋渡正人/訳</t>
    <phoneticPr fontId="7"/>
  </si>
  <si>
    <t>リチャード・カルティ/著　久保美代子/訳</t>
    <phoneticPr fontId="7"/>
  </si>
  <si>
    <t>マーガレット・マーヒー/著　山田順子/訳</t>
    <phoneticPr fontId="7"/>
  </si>
  <si>
    <t>ザラー・ナオウラ/作　森川弘子/訳</t>
    <phoneticPr fontId="7"/>
  </si>
  <si>
    <t>チャールズ・ディケンズ/著　Ｒ．インノチェンティ/絵</t>
    <phoneticPr fontId="7"/>
  </si>
  <si>
    <t>Ｃ・ハーネット/著</t>
  </si>
  <si>
    <t>マイケル・モーパーゴ/作　佐藤見可夢/訳</t>
    <phoneticPr fontId="7"/>
  </si>
  <si>
    <t>ヤン・デ・レーウ・作　西村由美/訳</t>
    <phoneticPr fontId="7"/>
  </si>
  <si>
    <t xml:space="preserve">葛飾北斎/画  辻惟雄/監修 西村和子/文 </t>
    <phoneticPr fontId="7"/>
  </si>
  <si>
    <t xml:space="preserve">金原瑞人/著 </t>
    <phoneticPr fontId="7"/>
  </si>
  <si>
    <t>東京糸井重里事務所</t>
  </si>
  <si>
    <t>はるか書房</t>
  </si>
  <si>
    <t>南窓社</t>
  </si>
  <si>
    <t>博雅堂出版</t>
    <phoneticPr fontId="7"/>
  </si>
  <si>
    <t>■はたらく車1</t>
    <rPh sb="5" eb="6">
      <t>クルマ</t>
    </rPh>
    <phoneticPr fontId="5"/>
  </si>
  <si>
    <t>■はたらく車2</t>
    <rPh sb="5" eb="6">
      <t>クルマ</t>
    </rPh>
    <phoneticPr fontId="5"/>
  </si>
  <si>
    <t>■はたらく車3</t>
    <rPh sb="5" eb="6">
      <t>クルマ</t>
    </rPh>
    <phoneticPr fontId="5"/>
  </si>
  <si>
    <t>小賀野/実‖写真</t>
    <phoneticPr fontId="7"/>
  </si>
  <si>
    <t>ノンキーとホンキーのカレーやさん</t>
    <phoneticPr fontId="7"/>
  </si>
  <si>
    <t>のねずみポップはお天気はかせ</t>
    <phoneticPr fontId="7"/>
  </si>
  <si>
    <t>りんごの花がさいていた</t>
    <phoneticPr fontId="7"/>
  </si>
  <si>
    <t>森山京/作　篠崎三朗/絵</t>
    <phoneticPr fontId="7"/>
  </si>
  <si>
    <t>げんきなぬいぐるみ人形ガルドラ</t>
    <phoneticPr fontId="7"/>
  </si>
  <si>
    <t>モドゥナ・セジウィック/作　多賀京子/訳</t>
    <phoneticPr fontId="7"/>
  </si>
  <si>
    <t>はじめての北欧神話</t>
    <phoneticPr fontId="7"/>
  </si>
  <si>
    <t>菱木晃子/文　ナカムラジン/絵</t>
    <phoneticPr fontId="7"/>
  </si>
  <si>
    <t>しゅくだいさかあがり</t>
    <phoneticPr fontId="7"/>
  </si>
  <si>
    <t>はじめはタマゴ</t>
    <phoneticPr fontId="7"/>
  </si>
  <si>
    <t>ローラ・ヴァッカロ・シーガー/作　ひさやまたいち/訳</t>
    <phoneticPr fontId="7"/>
  </si>
  <si>
    <t>どんぐりむし</t>
    <phoneticPr fontId="7"/>
  </si>
  <si>
    <t>藤丸篤夫/写真　有沢重雄/文</t>
    <phoneticPr fontId="7"/>
  </si>
  <si>
    <t>なんでもあらう</t>
    <phoneticPr fontId="7"/>
  </si>
  <si>
    <t>ピッキーとポッキーのはいくえほん　おしょうがつのまき</t>
    <phoneticPr fontId="7"/>
  </si>
  <si>
    <t>あらしやまこうざぶろう/文　あんざいみずまる/絵</t>
    <phoneticPr fontId="7"/>
  </si>
  <si>
    <t>かぞくのヒミツ</t>
    <phoneticPr fontId="7"/>
  </si>
  <si>
    <t>イソール/作　宇野和美/訳</t>
    <phoneticPr fontId="7"/>
  </si>
  <si>
    <t>ジェット機と空港・管制塔</t>
    <phoneticPr fontId="7"/>
  </si>
  <si>
    <t>こんや、妖怪がやってくる　中国のむかしばなし</t>
    <phoneticPr fontId="7"/>
  </si>
  <si>
    <t>君島久子/文　小野かおる/絵</t>
    <phoneticPr fontId="7"/>
  </si>
  <si>
    <t>たろうめいじんのたからもの</t>
    <phoneticPr fontId="7"/>
  </si>
  <si>
    <t xml:space="preserve">おばけにてそうろう </t>
    <phoneticPr fontId="7"/>
  </si>
  <si>
    <t>井上洋介/絵と文</t>
    <phoneticPr fontId="7"/>
  </si>
  <si>
    <t>るいくんとおばけくん</t>
    <phoneticPr fontId="7"/>
  </si>
  <si>
    <t>市川宣子/作　松成真理子/絵</t>
    <phoneticPr fontId="7"/>
  </si>
  <si>
    <t>ほね・ホネ・がいこつ！</t>
    <phoneticPr fontId="7"/>
  </si>
  <si>
    <t>中川ひろたか/文　スズキコージ/絵</t>
    <phoneticPr fontId="7"/>
  </si>
  <si>
    <t>ぞうまうぞ・さるのるさ</t>
    <phoneticPr fontId="7"/>
  </si>
  <si>
    <t>石津ちひろ/ことば　高畠純/絵</t>
    <phoneticPr fontId="7"/>
  </si>
  <si>
    <t>2013/11/00</t>
  </si>
  <si>
    <t>2014/08/00</t>
  </si>
  <si>
    <t>2013/10/00</t>
  </si>
  <si>
    <t>2013/06/00</t>
  </si>
  <si>
    <t>2014/05/00</t>
  </si>
  <si>
    <t>2013/12/00</t>
  </si>
  <si>
    <t>2014/07/00</t>
  </si>
  <si>
    <t>2014/02/00</t>
  </si>
  <si>
    <t>2014/04/00</t>
  </si>
  <si>
    <t>2014/06/00</t>
  </si>
  <si>
    <t>2013/07/00</t>
  </si>
  <si>
    <t>児文館/2014/読低1</t>
    <phoneticPr fontId="7"/>
  </si>
  <si>
    <t>児文館/2014/読低2</t>
    <phoneticPr fontId="7"/>
  </si>
  <si>
    <t>児文館/2014/読低3</t>
  </si>
  <si>
    <t>児文館/2014/読低4</t>
  </si>
  <si>
    <t>児文館/2014/読低5</t>
  </si>
  <si>
    <t>児文館/2014/読低6</t>
  </si>
  <si>
    <t>児文館/2014/読低7</t>
  </si>
  <si>
    <t>児文館/2014/読低8</t>
  </si>
  <si>
    <t>児文館/2014/読低9</t>
  </si>
  <si>
    <t>児文館/2014/読低10</t>
  </si>
  <si>
    <t>児文館/2014/読低11</t>
  </si>
  <si>
    <t>児文館/2014/読低12</t>
  </si>
  <si>
    <t>児文館/2014/読低13</t>
  </si>
  <si>
    <t>児文館/2014/読低14</t>
  </si>
  <si>
    <t>児文館/2014/読低15</t>
  </si>
  <si>
    <t>児文館/2014/読低16</t>
  </si>
  <si>
    <t>児文館/2014/読低17</t>
  </si>
  <si>
    <t>児文館/2014/読低18</t>
  </si>
  <si>
    <t>児文館/2014/読低19</t>
  </si>
  <si>
    <t>児文館/2014/読低20</t>
  </si>
  <si>
    <t>児文館/2014/読低21</t>
  </si>
  <si>
    <t>児文館/2014/読低22</t>
  </si>
  <si>
    <t>児文館/2014/読低23</t>
  </si>
  <si>
    <t>児文館/2014/読低24</t>
  </si>
  <si>
    <t>児文館/2014/読低25</t>
  </si>
  <si>
    <t>児文館/2014/読低26</t>
  </si>
  <si>
    <t>児文館/2014/読低27</t>
  </si>
  <si>
    <t>児文館/2014/読低28</t>
  </si>
  <si>
    <t>児文館/2014/読低29</t>
  </si>
  <si>
    <t>児文館/2014/読低30</t>
  </si>
  <si>
    <t>児文館/2014/読低31</t>
  </si>
  <si>
    <t>児文館/2014/読低32</t>
  </si>
  <si>
    <t>児文館/2014/読低33</t>
  </si>
  <si>
    <t>児文館/2014/読低34</t>
  </si>
  <si>
    <t>児文館/2014/読低35</t>
  </si>
  <si>
    <t>児文館/2014/読低36</t>
  </si>
  <si>
    <t>児文館/2014/読低37</t>
  </si>
  <si>
    <t>児文館/2014/読低38</t>
  </si>
  <si>
    <t>児文館/2014/読低39</t>
  </si>
  <si>
    <t>児文館/2014/読低40</t>
  </si>
  <si>
    <t>児文館/2014/読低41</t>
  </si>
  <si>
    <t>児文館/2014/読低42</t>
  </si>
  <si>
    <t>児文館/2014/読低43</t>
  </si>
  <si>
    <t>児文館/2014/読低44</t>
  </si>
  <si>
    <t>児文館/2014/読低45</t>
  </si>
  <si>
    <t>児文館/2014/読低46</t>
  </si>
  <si>
    <t>児文館/2014/読低47</t>
  </si>
  <si>
    <t>きえた犬のえ</t>
    <phoneticPr fontId="7"/>
  </si>
  <si>
    <t>マージョリー・Ｗ・シャーマット/文　マーク・シーモント/絵</t>
    <phoneticPr fontId="7"/>
  </si>
  <si>
    <t>こねこのレイコは一年生</t>
    <phoneticPr fontId="7"/>
  </si>
  <si>
    <t xml:space="preserve">ねぎしたかこ/作  にしかわおさむ/絵 </t>
    <phoneticPr fontId="7"/>
  </si>
  <si>
    <t>ゼロくんのかち</t>
    <phoneticPr fontId="7"/>
  </si>
  <si>
    <t>ジャンニ・ロダーリ/文　エレナ・デル・ヴェント/絵</t>
    <phoneticPr fontId="7"/>
  </si>
  <si>
    <t>ミリー・モリー・マンデーとともだち</t>
    <phoneticPr fontId="7"/>
  </si>
  <si>
    <t>ジョイス・Ｌ・ブリスリー/作　上條由美子/訳</t>
    <phoneticPr fontId="7"/>
  </si>
  <si>
    <t>のら書店</t>
    <phoneticPr fontId="7"/>
  </si>
  <si>
    <t>児文館/2014/読低2-1</t>
    <phoneticPr fontId="7"/>
  </si>
  <si>
    <t>児文館/2014/読低2-2</t>
  </si>
  <si>
    <t>児文館/2014/読低2-3</t>
  </si>
  <si>
    <t>児文館/2014/読低2-4</t>
  </si>
  <si>
    <t>児文館/2014/読低2-5</t>
  </si>
  <si>
    <t>児文館/2014/読低2-6</t>
  </si>
  <si>
    <t>児文館/2014/読低2-7</t>
  </si>
  <si>
    <t>児文館/2014/読低2-8</t>
  </si>
  <si>
    <t>児文館/2014/読低2-9</t>
  </si>
  <si>
    <t>児文館/2014/読低2-10</t>
  </si>
  <si>
    <t>児文館/2014/読低2-11</t>
  </si>
  <si>
    <t>児文館/2014/読低2-12</t>
  </si>
  <si>
    <t>児文館/2014/読低2-13</t>
  </si>
  <si>
    <t>児文館/2014/読低2-14</t>
  </si>
  <si>
    <t>児文館/2014/読低2-15</t>
  </si>
  <si>
    <t>児文館/2014/読低2-16</t>
  </si>
  <si>
    <t>児文館/2014/読低2-17</t>
  </si>
  <si>
    <t>児文館/2014/読低2-18</t>
  </si>
  <si>
    <t>児文館/2014/読低2-19</t>
  </si>
  <si>
    <t>児文館/2014/読低2-20</t>
  </si>
  <si>
    <t>児文館/2014/読低2-21</t>
  </si>
  <si>
    <t>児文館/2014/読低2-22</t>
  </si>
  <si>
    <t>児文館/2014/読低2-23</t>
  </si>
  <si>
    <t>児文館/2014/読低2-24</t>
  </si>
  <si>
    <t>児文館/2014/読低2-25</t>
  </si>
  <si>
    <t>児文館/2014/読低2-26</t>
  </si>
  <si>
    <t>児文館/2014/読低2-27</t>
  </si>
  <si>
    <t>児文館/2014/読低2-28</t>
  </si>
  <si>
    <t>児文館/2014/読低2-29</t>
  </si>
  <si>
    <t>児文館/2014/読低2-30</t>
  </si>
  <si>
    <t>児文館/2014/読低2-31</t>
  </si>
  <si>
    <t>児文館/2014/読低2-32</t>
  </si>
  <si>
    <t>児文館/2014/読低2-33</t>
  </si>
  <si>
    <t>児文館/2014/読低2-34</t>
  </si>
  <si>
    <t>児文館/2014/読低2-35</t>
  </si>
  <si>
    <t>児文館/2014/読低2-36</t>
  </si>
  <si>
    <t>児文館/2014/読低2-37</t>
  </si>
  <si>
    <t>児文館/2014/読低2-38</t>
  </si>
  <si>
    <t>児文館/2014/読低2-39</t>
  </si>
  <si>
    <t>児文館/2014/読低2-40</t>
  </si>
  <si>
    <t>児文館/2014/読低2-41</t>
  </si>
  <si>
    <t>児文館/2014/読低2-42</t>
  </si>
  <si>
    <t>児文館/2014/読低2-43</t>
  </si>
  <si>
    <t>児文館/2014/読低2-44</t>
  </si>
  <si>
    <t>児文館/2014/読低2-45</t>
  </si>
  <si>
    <t>児文館/2014/読低2-46</t>
  </si>
  <si>
    <t>児文館/2014/読低2-47</t>
  </si>
  <si>
    <t>SWITCH　1クモにスイッチ！</t>
    <phoneticPr fontId="7"/>
  </si>
  <si>
    <t>アリ・スパークス/作　神戸万知/訳</t>
    <phoneticPr fontId="7"/>
  </si>
  <si>
    <t>子どもに語る日本の神話</t>
    <phoneticPr fontId="7"/>
  </si>
  <si>
    <t>カブトムシ山に帰る</t>
    <phoneticPr fontId="7"/>
  </si>
  <si>
    <t>行ってきまぁす！</t>
    <phoneticPr fontId="7"/>
  </si>
  <si>
    <t>おばけのクリリン</t>
    <phoneticPr fontId="7"/>
  </si>
  <si>
    <t>こさかまさみ/作　さとうあや/絵</t>
    <phoneticPr fontId="7"/>
  </si>
  <si>
    <t>水の精とふしぎなカヌー</t>
    <phoneticPr fontId="7"/>
  </si>
  <si>
    <t>そこから逃げだす魔法のことば</t>
    <phoneticPr fontId="7"/>
  </si>
  <si>
    <t>あたらしい子がきて</t>
    <phoneticPr fontId="7"/>
  </si>
  <si>
    <t>岩瀬成子/作　上路ナオ子/絵</t>
    <phoneticPr fontId="7"/>
  </si>
  <si>
    <t>宇宙犬ハッチー　銀河から来た友だち</t>
    <phoneticPr fontId="7"/>
  </si>
  <si>
    <t>まど・みちお</t>
    <phoneticPr fontId="7"/>
  </si>
  <si>
    <t>斉藤洋の日本むかし話　こわいことの巻</t>
    <phoneticPr fontId="7"/>
  </si>
  <si>
    <t>斉藤洋/著　小中大地/絵</t>
    <phoneticPr fontId="7"/>
  </si>
  <si>
    <t>ドキドキッズ小学校　2時間目スリルがいっぱい</t>
    <phoneticPr fontId="7"/>
  </si>
  <si>
    <t>はりねずみのルーチカ　カギのおとしもの</t>
    <phoneticPr fontId="7"/>
  </si>
  <si>
    <t>かんのゆうこ/作　北見葉胡/絵</t>
    <phoneticPr fontId="7"/>
  </si>
  <si>
    <t>なんでそんなことするの？</t>
    <phoneticPr fontId="7"/>
  </si>
  <si>
    <t>プケコの日記</t>
    <phoneticPr fontId="7"/>
  </si>
  <si>
    <t>サリー・サットン/作　デイヴ・ガンソン/絵</t>
    <phoneticPr fontId="7"/>
  </si>
  <si>
    <t>お母さん取扱説明書</t>
    <phoneticPr fontId="7"/>
  </si>
  <si>
    <t>キム・ソンジン/作　キム・ジュンソク/絵</t>
    <phoneticPr fontId="7"/>
  </si>
  <si>
    <t>グレッグのダメ日記　わけがわからないよ！</t>
    <phoneticPr fontId="7"/>
  </si>
  <si>
    <t>ふたりは世界一！</t>
    <phoneticPr fontId="7"/>
  </si>
  <si>
    <t>アンドレス・バルバ/作　宇野和美/訳</t>
    <phoneticPr fontId="7"/>
  </si>
  <si>
    <t>2013/08/00</t>
  </si>
  <si>
    <t>2013/05/00</t>
  </si>
  <si>
    <t>2013/09/00</t>
  </si>
  <si>
    <t>2014/01/00</t>
  </si>
  <si>
    <t>児文館/2014/読中1</t>
    <phoneticPr fontId="7"/>
  </si>
  <si>
    <t>児文館/2014/読中2</t>
    <phoneticPr fontId="7"/>
  </si>
  <si>
    <t>児文館/2014/読中3</t>
  </si>
  <si>
    <t>児文館/2014/読中4</t>
  </si>
  <si>
    <t>児文館/2014/読中5</t>
  </si>
  <si>
    <t>児文館/2014/読中6</t>
  </si>
  <si>
    <t>児文館/2014/読中7</t>
  </si>
  <si>
    <t>児文館/2014/読中8</t>
  </si>
  <si>
    <t>児文館/2014/読中9</t>
  </si>
  <si>
    <t>児文館/2014/読中10</t>
  </si>
  <si>
    <t>児文館/2014/読中11</t>
  </si>
  <si>
    <t>児文館/2014/読中12</t>
  </si>
  <si>
    <t>児文館/2014/読中13</t>
  </si>
  <si>
    <t>児文館/2014/読中14</t>
  </si>
  <si>
    <t>児文館/2014/読中15</t>
  </si>
  <si>
    <t>児文館/2014/読中16</t>
  </si>
  <si>
    <t>児文館/2014/読中17</t>
  </si>
  <si>
    <t>児文館/2014/読中18</t>
  </si>
  <si>
    <t>児文館/2014/読中19</t>
  </si>
  <si>
    <t>児文館/2014/読中20</t>
  </si>
  <si>
    <t>児文館/2014/読中21</t>
  </si>
  <si>
    <t>児文館/2014/読中22</t>
  </si>
  <si>
    <t>児文館/2014/読中23</t>
  </si>
  <si>
    <t>児文館/2014/読中24</t>
  </si>
  <si>
    <t>児文館/2014/読中25</t>
  </si>
  <si>
    <t>児文館/2014/読中26</t>
  </si>
  <si>
    <t>児文館/2014/読中27</t>
  </si>
  <si>
    <t>児文館/2014/読中28</t>
  </si>
  <si>
    <t>児文館/2014/読中29</t>
  </si>
  <si>
    <t>児文館/2014/読中30</t>
  </si>
  <si>
    <t>児文館/2014/読中31</t>
  </si>
  <si>
    <t>児文館/2014/読中32</t>
  </si>
  <si>
    <t>児文館/2014/読中33</t>
  </si>
  <si>
    <t>児文館/2014/読中34</t>
  </si>
  <si>
    <t>児文館/2014/読中35</t>
  </si>
  <si>
    <t>児文館/2014/読中36</t>
  </si>
  <si>
    <t>児文館/2014/読中37</t>
  </si>
  <si>
    <t>児文館/2014/読中38</t>
  </si>
  <si>
    <t>児文館/2014/読中39</t>
  </si>
  <si>
    <t>児文館/2014/読中40</t>
  </si>
  <si>
    <t>児文館/2014/読中41</t>
  </si>
  <si>
    <t>児文館/2014/読中42</t>
  </si>
  <si>
    <t>児文館/2014/読中43</t>
  </si>
  <si>
    <t>空を飛んだ男の子のはなし</t>
    <phoneticPr fontId="7"/>
  </si>
  <si>
    <t>12種類の氷</t>
    <phoneticPr fontId="7"/>
  </si>
  <si>
    <t>2013/11/00</t>
    <phoneticPr fontId="7"/>
  </si>
  <si>
    <t>2014/03/00</t>
  </si>
  <si>
    <t>児文館/2014/読中2-1</t>
    <phoneticPr fontId="7"/>
  </si>
  <si>
    <t>児文館/2014/読中2-2</t>
    <phoneticPr fontId="7"/>
  </si>
  <si>
    <t>児文館/2014/読中2-3</t>
  </si>
  <si>
    <t>児文館/2014/読中2-4</t>
  </si>
  <si>
    <t>児文館/2014/読中2-5</t>
  </si>
  <si>
    <t>児文館/2014/読中2-6</t>
  </si>
  <si>
    <t>児文館/2014/読中2-7</t>
  </si>
  <si>
    <t>児文館/2014/読中2-8</t>
  </si>
  <si>
    <t>児文館/2014/読中2-9</t>
  </si>
  <si>
    <t>児文館/2014/読中2-10</t>
  </si>
  <si>
    <t>児文館/2014/読中2-11</t>
  </si>
  <si>
    <t>児文館/2014/読中2-12</t>
  </si>
  <si>
    <t>児文館/2014/読中2-13</t>
  </si>
  <si>
    <t>児文館/2014/読中2-14</t>
  </si>
  <si>
    <t>児文館/2014/読中2-15</t>
  </si>
  <si>
    <t>児文館/2014/読中2-16</t>
  </si>
  <si>
    <t>児文館/2014/読中2-17</t>
  </si>
  <si>
    <t>児文館/2014/読中2-18</t>
  </si>
  <si>
    <t>児文館/2014/読中2-19</t>
  </si>
  <si>
    <t>児文館/2014/読中2-20</t>
  </si>
  <si>
    <t>児文館/2014/読中2-21</t>
  </si>
  <si>
    <t>児文館/2014/読中2-22</t>
  </si>
  <si>
    <t>児文館/2014/読中2-23</t>
  </si>
  <si>
    <t>児文館/2014/読中2-24</t>
  </si>
  <si>
    <t>児文館/2014/読中2-25</t>
  </si>
  <si>
    <t>児文館/2014/読中2-26</t>
  </si>
  <si>
    <t>児文館/2014/読中2-27</t>
  </si>
  <si>
    <t>児文館/2014/読中2-28</t>
  </si>
  <si>
    <t>児文館/2014/読中2-29</t>
  </si>
  <si>
    <t>児文館/2014/読中2-30</t>
  </si>
  <si>
    <t>児文館/2014/読中2-31</t>
  </si>
  <si>
    <t>児文館/2014/読中2-32</t>
  </si>
  <si>
    <t>児文館/2014/読中2-33</t>
    <phoneticPr fontId="7"/>
  </si>
  <si>
    <t>児文館/2014/読中2-34</t>
  </si>
  <si>
    <t>児文館/2014/読中2-35</t>
  </si>
  <si>
    <t>児文館/2014/読中2-36</t>
  </si>
  <si>
    <t>児文館/2014/読中2-37</t>
  </si>
  <si>
    <t>児文館/2014/読中2-38</t>
  </si>
  <si>
    <t>児文館/2014/読中2-39</t>
  </si>
  <si>
    <t>児文館/2014/読中2-40</t>
    <phoneticPr fontId="7"/>
  </si>
  <si>
    <t>児文館/2014/読高1</t>
    <phoneticPr fontId="7"/>
  </si>
  <si>
    <t>児文館/2014/読高2</t>
  </si>
  <si>
    <t>児文館/2014/読高3</t>
  </si>
  <si>
    <t>児文館/2014/読高4</t>
  </si>
  <si>
    <t>児文館/2014/読高5</t>
  </si>
  <si>
    <t>児文館/2014/読高6</t>
  </si>
  <si>
    <t>児文館/2014/読高7</t>
  </si>
  <si>
    <t>児文館/2014/読高8</t>
  </si>
  <si>
    <t>児文館/2014/読高9</t>
  </si>
  <si>
    <t>児文館/2014/読高10</t>
  </si>
  <si>
    <t>児文館/2014/読高11</t>
  </si>
  <si>
    <t>児文館/2014/読高12</t>
  </si>
  <si>
    <t>児文館/2014/読高13</t>
  </si>
  <si>
    <t>児文館/2014/読高14</t>
  </si>
  <si>
    <t>児文館/2014/読高15</t>
  </si>
  <si>
    <t>児文館/2014/読高16</t>
  </si>
  <si>
    <t>児文館/2014/読高17</t>
  </si>
  <si>
    <t>児文館/2014/読高18</t>
  </si>
  <si>
    <t>児文館/2014/読高19</t>
  </si>
  <si>
    <t>児文館/2014/読高20</t>
  </si>
  <si>
    <t>児文館/2014/読高21</t>
  </si>
  <si>
    <t>児文館/2014/読高22</t>
  </si>
  <si>
    <t>児文館/2014/読高23</t>
  </si>
  <si>
    <t>児文館/2014/読高24</t>
  </si>
  <si>
    <t>児文館/2014/読高25</t>
  </si>
  <si>
    <t>児文館/2014/読高26</t>
  </si>
  <si>
    <t>児文館/2014/読高27</t>
  </si>
  <si>
    <t>児文館/2014/読高28</t>
  </si>
  <si>
    <t>児文館/2014/読高29</t>
  </si>
  <si>
    <t>児文館/2014/読高30</t>
  </si>
  <si>
    <t>児文館/2014/読高31</t>
  </si>
  <si>
    <t>児文館/2014/読高32</t>
  </si>
  <si>
    <t>児文館/2014/読高33</t>
  </si>
  <si>
    <t>児文館/2014/読高34</t>
  </si>
  <si>
    <t>児文館/2014/読高35</t>
  </si>
  <si>
    <t>児文館/2014/読高36</t>
  </si>
  <si>
    <t>児文館/2014/読高37</t>
  </si>
  <si>
    <t>児文館/2014/読高38</t>
  </si>
  <si>
    <t>児文館/2014/読高39</t>
  </si>
  <si>
    <t>児文館/2014/読高40</t>
  </si>
  <si>
    <t>児文館/2014/読高41</t>
  </si>
  <si>
    <t>児文館/2014/読高42</t>
  </si>
  <si>
    <t>児文館/2014/読高43</t>
  </si>
  <si>
    <t>児文館/2014/読高44</t>
  </si>
  <si>
    <t>まるごと日本の世界遺産</t>
    <phoneticPr fontId="7"/>
  </si>
  <si>
    <t>竹取物語</t>
    <phoneticPr fontId="7"/>
  </si>
  <si>
    <t>小さなかがやき</t>
    <phoneticPr fontId="7"/>
  </si>
  <si>
    <t>長倉洋海/写真　谷川俊太郎/詩</t>
    <phoneticPr fontId="7"/>
  </si>
  <si>
    <t>奇跡はつばさに乗って</t>
    <phoneticPr fontId="7"/>
  </si>
  <si>
    <t>ガマ　遺品たちが物語る沖縄戦</t>
    <phoneticPr fontId="7"/>
  </si>
  <si>
    <t>ジャッキー・ロビンソン</t>
    <phoneticPr fontId="7"/>
  </si>
  <si>
    <t>くもりときどき晴レル</t>
    <phoneticPr fontId="7"/>
  </si>
  <si>
    <t>さよならのドライブ</t>
    <phoneticPr fontId="7"/>
  </si>
  <si>
    <t>ロディ・ドイル/作　こだまともこ/訳</t>
    <phoneticPr fontId="7"/>
  </si>
  <si>
    <t>児文館/2014/読高2-1</t>
    <phoneticPr fontId="7"/>
  </si>
  <si>
    <t>児文館/2014/読高2-2</t>
  </si>
  <si>
    <t>児文館/2014/読高2-3</t>
  </si>
  <si>
    <t>児文館/2014/読高2-4</t>
  </si>
  <si>
    <t>児文館/2014/読高2-5</t>
  </si>
  <si>
    <t>児文館/2014/読高2-6</t>
  </si>
  <si>
    <t>児文館/2014/読高2-7</t>
  </si>
  <si>
    <t>児文館/2014/読高2-8</t>
  </si>
  <si>
    <t>児文館/2014/読高2-9</t>
  </si>
  <si>
    <t>児文館/2014/読高2-10</t>
  </si>
  <si>
    <t>児文館/2014/読高2-11</t>
  </si>
  <si>
    <t>児文館/2014/読高2-12</t>
  </si>
  <si>
    <t>児文館/2014/読高2-13</t>
  </si>
  <si>
    <t>児文館/2014/読高2-14</t>
  </si>
  <si>
    <t>児文館/2014/読高2-15</t>
  </si>
  <si>
    <t>児文館/2014/読高2-16</t>
  </si>
  <si>
    <t>児文館/2014/読高2-17</t>
  </si>
  <si>
    <t>児文館/2014/読高2-18</t>
  </si>
  <si>
    <t>児文館/2014/読高2-19</t>
  </si>
  <si>
    <t>児文館/2014/読高2-20</t>
  </si>
  <si>
    <t>児文館/2014/読高2-21</t>
  </si>
  <si>
    <t>児文館/2014/読高2-22</t>
  </si>
  <si>
    <t>児文館/2014/読高2-23</t>
  </si>
  <si>
    <t>児文館/2014/読高2-24</t>
  </si>
  <si>
    <t>児文館/2014/読高2-25</t>
  </si>
  <si>
    <t>児文館/2014/読高2-26</t>
  </si>
  <si>
    <t>児文館/2014/読高2-27</t>
  </si>
  <si>
    <t>児文館/2014/読高2-28</t>
  </si>
  <si>
    <t>児文館/2014/読高2-29</t>
  </si>
  <si>
    <t>児文館/2014/読高2-30</t>
  </si>
  <si>
    <t>児文館/2014/読高2-31</t>
  </si>
  <si>
    <t>児文館/2014/読高2-32</t>
  </si>
  <si>
    <t>児文館/2014/読高2-33</t>
  </si>
  <si>
    <t>児文館/2014/読高2-34</t>
  </si>
  <si>
    <t>児文館/2014/読高2-35</t>
  </si>
  <si>
    <t>児文館/2014/読高2-36</t>
  </si>
  <si>
    <t>児文館/2014/読高2-37</t>
  </si>
  <si>
    <t>児文館/2014/読高2-38</t>
  </si>
  <si>
    <t>児文館/2014/読高2-39</t>
  </si>
  <si>
    <t>児文館/2014/読高2-40</t>
  </si>
  <si>
    <t>児文館/2014/読高2-41</t>
  </si>
  <si>
    <t>児文館/2014/読高2-42</t>
  </si>
  <si>
    <t>児文館/2014/読高2-43</t>
  </si>
  <si>
    <t>児文館/2014/読高2-44</t>
  </si>
  <si>
    <t>脳科学の教科書　こころ編</t>
    <phoneticPr fontId="7"/>
  </si>
  <si>
    <t>わたしはマララ</t>
    <phoneticPr fontId="7"/>
  </si>
  <si>
    <t>マララ・ユスフザイ/著</t>
    <phoneticPr fontId="7"/>
  </si>
  <si>
    <t>すごい話</t>
    <phoneticPr fontId="7"/>
  </si>
  <si>
    <t>五日市憲法草案をつくった男・千葉卓三郎</t>
    <phoneticPr fontId="7"/>
  </si>
  <si>
    <t>日本気象協会　気象予報の最前線</t>
    <phoneticPr fontId="7"/>
  </si>
  <si>
    <t>アイタイ</t>
    <phoneticPr fontId="7"/>
  </si>
  <si>
    <t>石垣りん</t>
    <phoneticPr fontId="7"/>
  </si>
  <si>
    <t>患者さんが教えてくれた　水俣病と原田正純先生</t>
    <phoneticPr fontId="7"/>
  </si>
  <si>
    <t>ぎふちょう</t>
    <phoneticPr fontId="7"/>
  </si>
  <si>
    <t>あめふらし　グリム童話</t>
    <phoneticPr fontId="7"/>
  </si>
  <si>
    <t>若松宣子/訳　出久根育/絵</t>
    <phoneticPr fontId="7"/>
  </si>
  <si>
    <t xml:space="preserve">ボンバストゥス博士の世にも不思議な植物図鑑  </t>
    <phoneticPr fontId="7"/>
  </si>
  <si>
    <t>イバン・バレネチェア/作　宇野和美/訳</t>
    <phoneticPr fontId="7"/>
  </si>
  <si>
    <t>夏のルール</t>
    <phoneticPr fontId="7"/>
  </si>
  <si>
    <t>ショーン・タン/作　岸本佐知子/訳</t>
    <phoneticPr fontId="7"/>
  </si>
  <si>
    <t>児文館/2014/読YA1</t>
    <rPh sb="9" eb="10">
      <t>ドク</t>
    </rPh>
    <phoneticPr fontId="7"/>
  </si>
  <si>
    <t>児文館/2014/読YA2</t>
    <rPh sb="9" eb="10">
      <t>ドク</t>
    </rPh>
    <phoneticPr fontId="7"/>
  </si>
  <si>
    <t>児文館/2014/読YA3</t>
    <rPh sb="9" eb="10">
      <t>ドク</t>
    </rPh>
    <phoneticPr fontId="7"/>
  </si>
  <si>
    <t>児文館/2014/読YA4</t>
    <rPh sb="9" eb="10">
      <t>ドク</t>
    </rPh>
    <phoneticPr fontId="7"/>
  </si>
  <si>
    <t>児文館/2014/読YA5</t>
    <rPh sb="9" eb="10">
      <t>ドク</t>
    </rPh>
    <phoneticPr fontId="7"/>
  </si>
  <si>
    <t>児文館/2014/読YA6</t>
    <rPh sb="9" eb="10">
      <t>ドク</t>
    </rPh>
    <phoneticPr fontId="7"/>
  </si>
  <si>
    <t>児文館/2014/読YA7</t>
    <rPh sb="9" eb="10">
      <t>ドク</t>
    </rPh>
    <phoneticPr fontId="7"/>
  </si>
  <si>
    <t>児文館/2014/読YA8</t>
    <rPh sb="9" eb="10">
      <t>ドク</t>
    </rPh>
    <phoneticPr fontId="7"/>
  </si>
  <si>
    <t>児文館/2014/読YA9</t>
    <rPh sb="9" eb="10">
      <t>ドク</t>
    </rPh>
    <phoneticPr fontId="7"/>
  </si>
  <si>
    <t>児文館/2014/読YA10</t>
    <rPh sb="9" eb="10">
      <t>ドク</t>
    </rPh>
    <phoneticPr fontId="7"/>
  </si>
  <si>
    <t>児文館/2014/読YA11</t>
    <rPh sb="9" eb="10">
      <t>ドク</t>
    </rPh>
    <phoneticPr fontId="7"/>
  </si>
  <si>
    <t>児文館/2014/読YA12</t>
    <rPh sb="9" eb="10">
      <t>ドク</t>
    </rPh>
    <phoneticPr fontId="7"/>
  </si>
  <si>
    <t>児文館/2014/読YA13</t>
    <rPh sb="9" eb="10">
      <t>ドク</t>
    </rPh>
    <phoneticPr fontId="7"/>
  </si>
  <si>
    <t>児文館/2014/読YA14</t>
    <rPh sb="9" eb="10">
      <t>ドク</t>
    </rPh>
    <phoneticPr fontId="7"/>
  </si>
  <si>
    <t>児文館/2014/読YA15</t>
    <rPh sb="9" eb="10">
      <t>ドク</t>
    </rPh>
    <phoneticPr fontId="7"/>
  </si>
  <si>
    <t>児文館/2014/読YA16</t>
    <rPh sb="9" eb="10">
      <t>ドク</t>
    </rPh>
    <phoneticPr fontId="7"/>
  </si>
  <si>
    <t>児文館/2014/読YA17</t>
    <rPh sb="9" eb="10">
      <t>ドク</t>
    </rPh>
    <phoneticPr fontId="7"/>
  </si>
  <si>
    <t>児文館/2014/読YA18</t>
    <rPh sb="9" eb="10">
      <t>ドク</t>
    </rPh>
    <phoneticPr fontId="7"/>
  </si>
  <si>
    <t>児文館/2014/読YA19</t>
    <rPh sb="9" eb="10">
      <t>ドク</t>
    </rPh>
    <phoneticPr fontId="7"/>
  </si>
  <si>
    <t>児文館/2014/読YA20</t>
    <rPh sb="9" eb="10">
      <t>ドク</t>
    </rPh>
    <phoneticPr fontId="7"/>
  </si>
  <si>
    <t>児文館/2014/読YA21</t>
    <rPh sb="9" eb="10">
      <t>ドク</t>
    </rPh>
    <phoneticPr fontId="7"/>
  </si>
  <si>
    <t>児文館/2014/読YA22</t>
    <rPh sb="9" eb="10">
      <t>ドク</t>
    </rPh>
    <phoneticPr fontId="7"/>
  </si>
  <si>
    <t>児文館/2014/読YA23</t>
    <rPh sb="9" eb="10">
      <t>ドク</t>
    </rPh>
    <phoneticPr fontId="7"/>
  </si>
  <si>
    <t>児文館/2014/読YA24</t>
    <rPh sb="9" eb="10">
      <t>ドク</t>
    </rPh>
    <phoneticPr fontId="7"/>
  </si>
  <si>
    <t>児文館/2014/読YA25</t>
    <rPh sb="9" eb="10">
      <t>ドク</t>
    </rPh>
    <phoneticPr fontId="7"/>
  </si>
  <si>
    <t>児文館/2014/読YA26</t>
    <rPh sb="9" eb="10">
      <t>ドク</t>
    </rPh>
    <phoneticPr fontId="7"/>
  </si>
  <si>
    <t>児文館/2014/読YA27</t>
    <rPh sb="9" eb="10">
      <t>ドク</t>
    </rPh>
    <phoneticPr fontId="7"/>
  </si>
  <si>
    <t>児文館/2014/読YA28</t>
    <rPh sb="9" eb="10">
      <t>ドク</t>
    </rPh>
    <phoneticPr fontId="7"/>
  </si>
  <si>
    <t>児文館/2014/読YA29</t>
    <rPh sb="9" eb="10">
      <t>ドク</t>
    </rPh>
    <phoneticPr fontId="7"/>
  </si>
  <si>
    <t>児文館/2014/読YA30</t>
    <rPh sb="9" eb="10">
      <t>ドク</t>
    </rPh>
    <phoneticPr fontId="7"/>
  </si>
  <si>
    <t>児文館/2014/読YA31</t>
    <rPh sb="9" eb="10">
      <t>ドク</t>
    </rPh>
    <phoneticPr fontId="7"/>
  </si>
  <si>
    <t>児文館/2014/読YA32</t>
    <rPh sb="9" eb="10">
      <t>ドク</t>
    </rPh>
    <phoneticPr fontId="7"/>
  </si>
  <si>
    <t>児文館/2014/読YA33</t>
    <rPh sb="9" eb="10">
      <t>ドク</t>
    </rPh>
    <phoneticPr fontId="7"/>
  </si>
  <si>
    <t>児文館/2014/読YA34</t>
    <rPh sb="9" eb="10">
      <t>ドク</t>
    </rPh>
    <phoneticPr fontId="7"/>
  </si>
  <si>
    <t>児文館/2014/読YA35</t>
    <rPh sb="9" eb="10">
      <t>ドク</t>
    </rPh>
    <phoneticPr fontId="7"/>
  </si>
  <si>
    <t>児文館/2014/読YA36</t>
    <rPh sb="9" eb="10">
      <t>ドク</t>
    </rPh>
    <phoneticPr fontId="7"/>
  </si>
  <si>
    <t>児文館/2014/読YA37</t>
    <rPh sb="9" eb="10">
      <t>ドク</t>
    </rPh>
    <phoneticPr fontId="7"/>
  </si>
  <si>
    <t>児文館/2014/読YA38</t>
    <rPh sb="9" eb="10">
      <t>ドク</t>
    </rPh>
    <phoneticPr fontId="7"/>
  </si>
  <si>
    <t>児文館/2014/読YA39</t>
    <rPh sb="9" eb="10">
      <t>ドク</t>
    </rPh>
    <phoneticPr fontId="7"/>
  </si>
  <si>
    <t>児文館/2014/読YA40</t>
    <rPh sb="9" eb="10">
      <t>ドク</t>
    </rPh>
    <phoneticPr fontId="7"/>
  </si>
  <si>
    <t>児文館/2014/読YA41</t>
    <rPh sb="9" eb="10">
      <t>ドク</t>
    </rPh>
    <phoneticPr fontId="7"/>
  </si>
  <si>
    <t>児文館/2014/読YA42</t>
    <rPh sb="9" eb="10">
      <t>ドク</t>
    </rPh>
    <phoneticPr fontId="7"/>
  </si>
  <si>
    <t>児文館/2014/読YA43</t>
    <rPh sb="9" eb="10">
      <t>ドク</t>
    </rPh>
    <phoneticPr fontId="7"/>
  </si>
  <si>
    <t>児文館/2014/読YA44</t>
    <rPh sb="9" eb="10">
      <t>ドク</t>
    </rPh>
    <phoneticPr fontId="7"/>
  </si>
  <si>
    <t>2014/09/00</t>
  </si>
  <si>
    <t>児文館/2014/読YA2-1</t>
    <rPh sb="9" eb="10">
      <t>ドク</t>
    </rPh>
    <phoneticPr fontId="7"/>
  </si>
  <si>
    <t>児文館/2014/読YA2-2</t>
    <rPh sb="9" eb="10">
      <t>ドク</t>
    </rPh>
    <phoneticPr fontId="7"/>
  </si>
  <si>
    <t>児文館/2014/読YA2-3</t>
    <rPh sb="9" eb="10">
      <t>ドク</t>
    </rPh>
    <phoneticPr fontId="7"/>
  </si>
  <si>
    <t>児文館/2014/読YA2-4</t>
    <rPh sb="9" eb="10">
      <t>ドク</t>
    </rPh>
    <phoneticPr fontId="7"/>
  </si>
  <si>
    <t>児文館/2014/読YA2-5</t>
    <rPh sb="9" eb="10">
      <t>ドク</t>
    </rPh>
    <phoneticPr fontId="7"/>
  </si>
  <si>
    <t>児文館/2014/読YA2-6</t>
    <rPh sb="9" eb="10">
      <t>ドク</t>
    </rPh>
    <phoneticPr fontId="7"/>
  </si>
  <si>
    <t>児文館/2014/読YA2-7</t>
    <rPh sb="9" eb="10">
      <t>ドク</t>
    </rPh>
    <phoneticPr fontId="7"/>
  </si>
  <si>
    <t>児文館/2014/読YA2-8</t>
    <rPh sb="9" eb="10">
      <t>ドク</t>
    </rPh>
    <phoneticPr fontId="7"/>
  </si>
  <si>
    <t>児文館/2014/読YA2-9</t>
    <rPh sb="9" eb="10">
      <t>ドク</t>
    </rPh>
    <phoneticPr fontId="7"/>
  </si>
  <si>
    <t>児文館/2014/読YA2-10</t>
    <rPh sb="9" eb="10">
      <t>ドク</t>
    </rPh>
    <phoneticPr fontId="7"/>
  </si>
  <si>
    <t>児文館/2014/読YA2-11</t>
    <rPh sb="9" eb="10">
      <t>ドク</t>
    </rPh>
    <phoneticPr fontId="7"/>
  </si>
  <si>
    <t>児文館/2014/読YA2-12</t>
    <rPh sb="9" eb="10">
      <t>ドク</t>
    </rPh>
    <phoneticPr fontId="7"/>
  </si>
  <si>
    <t>児文館/2014/読YA2-13</t>
    <rPh sb="9" eb="10">
      <t>ドク</t>
    </rPh>
    <phoneticPr fontId="7"/>
  </si>
  <si>
    <t>児文館/2014/読YA2-14</t>
    <rPh sb="9" eb="10">
      <t>ドク</t>
    </rPh>
    <phoneticPr fontId="7"/>
  </si>
  <si>
    <t>児文館/2014/読YA2-15</t>
    <rPh sb="9" eb="10">
      <t>ドク</t>
    </rPh>
    <phoneticPr fontId="7"/>
  </si>
  <si>
    <t>児文館/2014/読YA2-16</t>
    <rPh sb="9" eb="10">
      <t>ドク</t>
    </rPh>
    <phoneticPr fontId="7"/>
  </si>
  <si>
    <t>児文館/2014/読YA2-17</t>
    <rPh sb="9" eb="10">
      <t>ドク</t>
    </rPh>
    <phoneticPr fontId="7"/>
  </si>
  <si>
    <t>児文館/2014/読YA2-18</t>
    <rPh sb="9" eb="10">
      <t>ドク</t>
    </rPh>
    <phoneticPr fontId="7"/>
  </si>
  <si>
    <t>児文館/2014/読YA2-19</t>
    <rPh sb="9" eb="10">
      <t>ドク</t>
    </rPh>
    <phoneticPr fontId="7"/>
  </si>
  <si>
    <t>児文館/2014/読YA2-20</t>
    <rPh sb="9" eb="10">
      <t>ドク</t>
    </rPh>
    <phoneticPr fontId="7"/>
  </si>
  <si>
    <t>児文館/2014/読YA2-21</t>
    <rPh sb="9" eb="10">
      <t>ドク</t>
    </rPh>
    <phoneticPr fontId="7"/>
  </si>
  <si>
    <t>児文館/2014/読YA2-22</t>
    <rPh sb="9" eb="10">
      <t>ドク</t>
    </rPh>
    <phoneticPr fontId="7"/>
  </si>
  <si>
    <t>児文館/2014/読YA2-23</t>
    <rPh sb="9" eb="10">
      <t>ドク</t>
    </rPh>
    <phoneticPr fontId="7"/>
  </si>
  <si>
    <t>児文館/2014/読YA2-24</t>
    <rPh sb="9" eb="10">
      <t>ドク</t>
    </rPh>
    <phoneticPr fontId="7"/>
  </si>
  <si>
    <t>児文館/2014/読YA2-25</t>
    <rPh sb="9" eb="10">
      <t>ドク</t>
    </rPh>
    <phoneticPr fontId="7"/>
  </si>
  <si>
    <t>児文館/2014/読YA2-26</t>
    <rPh sb="9" eb="10">
      <t>ドク</t>
    </rPh>
    <phoneticPr fontId="7"/>
  </si>
  <si>
    <t>児文館/2014/読YA2-27</t>
    <rPh sb="9" eb="10">
      <t>ドク</t>
    </rPh>
    <phoneticPr fontId="7"/>
  </si>
  <si>
    <t>児文館/2014/読YA2-28</t>
    <rPh sb="9" eb="10">
      <t>ドク</t>
    </rPh>
    <phoneticPr fontId="7"/>
  </si>
  <si>
    <t>児文館/2014/読YA2-29</t>
    <rPh sb="9" eb="10">
      <t>ドク</t>
    </rPh>
    <phoneticPr fontId="7"/>
  </si>
  <si>
    <t>児文館/2014/読YA2-30</t>
    <rPh sb="9" eb="10">
      <t>ドク</t>
    </rPh>
    <phoneticPr fontId="7"/>
  </si>
  <si>
    <t>児文館/2014/読YA2-31</t>
    <rPh sb="9" eb="10">
      <t>ドク</t>
    </rPh>
    <phoneticPr fontId="7"/>
  </si>
  <si>
    <t>児文館/2014/読YA2-32</t>
    <rPh sb="9" eb="10">
      <t>ドク</t>
    </rPh>
    <phoneticPr fontId="7"/>
  </si>
  <si>
    <t>児文館/2014/読YA2-33</t>
    <rPh sb="9" eb="10">
      <t>ドク</t>
    </rPh>
    <phoneticPr fontId="7"/>
  </si>
  <si>
    <t>児文館/2014/読YA2-34</t>
    <rPh sb="9" eb="10">
      <t>ドク</t>
    </rPh>
    <phoneticPr fontId="7"/>
  </si>
  <si>
    <t>児文館/2014/読YA2-35</t>
    <rPh sb="9" eb="10">
      <t>ドク</t>
    </rPh>
    <phoneticPr fontId="7"/>
  </si>
  <si>
    <t>児文館/2014/読YA2-36</t>
    <rPh sb="9" eb="10">
      <t>ドク</t>
    </rPh>
    <phoneticPr fontId="7"/>
  </si>
  <si>
    <t>児文館/2014/読YA2-37</t>
    <rPh sb="9" eb="10">
      <t>ドク</t>
    </rPh>
    <phoneticPr fontId="7"/>
  </si>
  <si>
    <t>児文館/2014/読YA2-38</t>
    <rPh sb="9" eb="10">
      <t>ドク</t>
    </rPh>
    <phoneticPr fontId="7"/>
  </si>
  <si>
    <t>児文館/2014/読YA2-39</t>
    <rPh sb="9" eb="10">
      <t>ドク</t>
    </rPh>
    <phoneticPr fontId="7"/>
  </si>
  <si>
    <t>児文館/2014/読YA2-40</t>
    <rPh sb="9" eb="10">
      <t>ドク</t>
    </rPh>
    <phoneticPr fontId="7"/>
  </si>
  <si>
    <t>児文館/2014/読YA2-41</t>
    <rPh sb="9" eb="10">
      <t>ドク</t>
    </rPh>
    <phoneticPr fontId="7"/>
  </si>
  <si>
    <t>児文館/2014/読YA2-42</t>
    <rPh sb="9" eb="10">
      <t>ドク</t>
    </rPh>
    <phoneticPr fontId="7"/>
  </si>
  <si>
    <t>児文館/2014/読YA2-43</t>
    <rPh sb="9" eb="10">
      <t>ドク</t>
    </rPh>
    <phoneticPr fontId="7"/>
  </si>
  <si>
    <t>児文館/2014/読YA2-44</t>
    <rPh sb="9" eb="10">
      <t>ドク</t>
    </rPh>
    <phoneticPr fontId="7"/>
  </si>
  <si>
    <t>児文館/2014/読YA2-45</t>
    <rPh sb="9" eb="10">
      <t>ドク</t>
    </rPh>
    <phoneticPr fontId="7"/>
  </si>
  <si>
    <t>児文館/2014/参考1</t>
    <phoneticPr fontId="7"/>
  </si>
  <si>
    <t>児文館/2014/参考2</t>
  </si>
  <si>
    <t>児文館/2014/参考3</t>
  </si>
  <si>
    <t>児文館/2014/参考4</t>
  </si>
  <si>
    <t>児文館/2014/参考5</t>
  </si>
  <si>
    <t>児文館/2014/参考6</t>
  </si>
  <si>
    <t>児文館/2014/参考7</t>
  </si>
  <si>
    <t>■参考図書8</t>
    <phoneticPr fontId="5"/>
  </si>
  <si>
    <t>児文館/2014/いのち1</t>
    <phoneticPr fontId="7"/>
  </si>
  <si>
    <t>児文館/2014/いのち2</t>
  </si>
  <si>
    <t>児文館/2014/いのち3</t>
  </si>
  <si>
    <t>児文館/2014/いのち4</t>
  </si>
  <si>
    <t>児文館/2014/仕事1</t>
    <phoneticPr fontId="7"/>
  </si>
  <si>
    <t>児文館/2014/仕事2</t>
  </si>
  <si>
    <t>児文館/2014/仕事3</t>
  </si>
  <si>
    <t>児文館/2014/仕事4</t>
  </si>
  <si>
    <t>児文館/2014/仕事5</t>
  </si>
  <si>
    <t>児文館/2014/仕事2-1</t>
    <phoneticPr fontId="7"/>
  </si>
  <si>
    <t>児文館/2014/仕事2-2</t>
  </si>
  <si>
    <t>児文館/2014/仕事2-3</t>
  </si>
  <si>
    <t>児文館/2014/仕事2-4</t>
  </si>
  <si>
    <t>児文館/2014/仕事2-5</t>
  </si>
  <si>
    <t>児文館/2014/仕事2-6</t>
  </si>
  <si>
    <t>児文館/2014/仕事2-7</t>
  </si>
  <si>
    <t>児文館/2014/仕事2-8</t>
  </si>
  <si>
    <t>平和学習に役立つ戦跡ガイド編集委員会‖編</t>
    <phoneticPr fontId="7"/>
  </si>
  <si>
    <t>もう10年もすれば…消えゆく戦争の記憶-漫画家たちの証言</t>
    <phoneticPr fontId="7"/>
  </si>
  <si>
    <t>中国引揚げ漫画家の会‖著</t>
    <phoneticPr fontId="7"/>
  </si>
  <si>
    <t>児文館2015</t>
  </si>
  <si>
    <t>児文館/2014/戦争1</t>
    <phoneticPr fontId="7"/>
  </si>
  <si>
    <t>児文館/2014/戦争2</t>
  </si>
  <si>
    <t>児文館/2014/戦争3</t>
  </si>
  <si>
    <t>児文館/2014/戦争4</t>
  </si>
  <si>
    <t>児文館/2014/戦争5</t>
  </si>
  <si>
    <t>児文館/2014/戦争6</t>
  </si>
  <si>
    <t>児文館/2014/戦争7</t>
  </si>
  <si>
    <t>児文館/2014/戦争8</t>
  </si>
  <si>
    <t>児文館/2014/戦争9</t>
    <phoneticPr fontId="7"/>
  </si>
  <si>
    <t>児文館/2014/戦争2-1</t>
    <phoneticPr fontId="7"/>
  </si>
  <si>
    <t>児文館/2014/戦争2-2</t>
  </si>
  <si>
    <t>児文館/2014/戦争2-3</t>
  </si>
  <si>
    <t>児文館/2014/戦争2-4</t>
  </si>
  <si>
    <t>児文館/2014/戦争2-5</t>
  </si>
  <si>
    <t>児文館/2014/戦争2-6</t>
  </si>
  <si>
    <t>児文館/2014/戦争2-7</t>
    <phoneticPr fontId="7"/>
  </si>
  <si>
    <t xml:space="preserve">日本の町工場シリーズ編集委員会‖著 </t>
    <phoneticPr fontId="7"/>
  </si>
  <si>
    <t xml:space="preserve">日本の町工場シリーズ編集委員会‖著 </t>
    <phoneticPr fontId="7"/>
  </si>
  <si>
    <t xml:space="preserve">日本の町工場シリーズ編集委員会‖著 </t>
    <phoneticPr fontId="7"/>
  </si>
  <si>
    <t xml:space="preserve">日本の町工場シリーズ編集委員会‖著 </t>
    <phoneticPr fontId="7"/>
  </si>
  <si>
    <t>児文館/2014/もの1</t>
    <phoneticPr fontId="7"/>
  </si>
  <si>
    <t>児文館/2014/もの2</t>
  </si>
  <si>
    <t>児文館/2014/もの3</t>
  </si>
  <si>
    <t>児文館/2014/もの4</t>
  </si>
  <si>
    <t>児文館/2014/もの5</t>
  </si>
  <si>
    <t>児文館/2014/もの2-1</t>
    <phoneticPr fontId="7"/>
  </si>
  <si>
    <t>児文館/2014/もの2-2</t>
  </si>
  <si>
    <t>児文館/2014/もの2-3</t>
  </si>
  <si>
    <t>児文館/2014/もの2-4</t>
  </si>
  <si>
    <t>児文館/2014/もの3-1</t>
    <phoneticPr fontId="7"/>
  </si>
  <si>
    <t>児文館/2014/もの3-2</t>
  </si>
  <si>
    <t>児文館/2014/もの3-3</t>
  </si>
  <si>
    <t>児文館/2014/もの3-4</t>
  </si>
  <si>
    <t>児文館/2014/もの3-5</t>
    <phoneticPr fontId="7"/>
  </si>
  <si>
    <t>■ものづくり3</t>
    <phoneticPr fontId="5"/>
  </si>
  <si>
    <t>■ものづくり4</t>
    <phoneticPr fontId="5"/>
  </si>
  <si>
    <t>児文館/2014/もの4-1</t>
    <phoneticPr fontId="7"/>
  </si>
  <si>
    <t>児文館/2014/もの4-2</t>
  </si>
  <si>
    <t>児文館/2014/もの4-3</t>
  </si>
  <si>
    <t>児文館/2014/もの4-4</t>
  </si>
  <si>
    <t>児文館/2014/法1</t>
    <phoneticPr fontId="7"/>
  </si>
  <si>
    <t>児文館/2014/法2</t>
  </si>
  <si>
    <t>児文館/2014/法3</t>
  </si>
  <si>
    <t>児文館/2014/法4</t>
  </si>
  <si>
    <t>児文館/2014/法5</t>
  </si>
  <si>
    <t>児文館/2014/法6</t>
  </si>
  <si>
    <t>児文館/2014/法7</t>
  </si>
  <si>
    <t>児文館/2014/法8</t>
  </si>
  <si>
    <t>児文館/2014/法9</t>
  </si>
  <si>
    <t>児文館/2014/税1</t>
    <phoneticPr fontId="7"/>
  </si>
  <si>
    <t>児文館/2014/税2</t>
  </si>
  <si>
    <t>児文館/2014/税3</t>
  </si>
  <si>
    <t>児文館/2014/税4</t>
  </si>
  <si>
    <t>児文館/2014/税5</t>
  </si>
  <si>
    <t>児文館/2014/税6</t>
  </si>
  <si>
    <t>児文館/2014/税7</t>
  </si>
  <si>
    <t>児文館/2014/震災E1</t>
    <phoneticPr fontId="7"/>
  </si>
  <si>
    <t>児文館/2014/震災E2</t>
  </si>
  <si>
    <t>児文館/2014/震災E3</t>
  </si>
  <si>
    <t>児文館/2014/震災E4</t>
  </si>
  <si>
    <t>児文館/2014/震災E5</t>
  </si>
  <si>
    <t>児文館/2014/震災E6</t>
  </si>
  <si>
    <t>児文館/2014/震災E7</t>
  </si>
  <si>
    <t>くもん出版</t>
    <phoneticPr fontId="7"/>
  </si>
  <si>
    <t>児文館/2014/震災E2-1</t>
    <phoneticPr fontId="7"/>
  </si>
  <si>
    <t>児文館/2014/震災E2-2</t>
  </si>
  <si>
    <t>児文館/2014/震災E2-3</t>
  </si>
  <si>
    <t>児文館/2014/震災E2-4</t>
  </si>
  <si>
    <t>児文館/2014/震災E2-5</t>
  </si>
  <si>
    <t>児文館/2014/震災E2-6</t>
  </si>
  <si>
    <t>児文館/2014/震災E2-7</t>
  </si>
  <si>
    <t>児文館/2014/震災E2-8</t>
  </si>
  <si>
    <t>さくら　原発被災地にのこされた犬たち　</t>
    <phoneticPr fontId="7"/>
  </si>
  <si>
    <t>馬場/国敏∥作</t>
    <phoneticPr fontId="7"/>
  </si>
  <si>
    <t>ハンナの記憶　I may forgive you　</t>
    <phoneticPr fontId="7"/>
  </si>
  <si>
    <t>長江/優子∥著</t>
    <phoneticPr fontId="7"/>
  </si>
  <si>
    <t>パンプキン・ロード　　</t>
    <phoneticPr fontId="7"/>
  </si>
  <si>
    <t>森島/いずみ∥作</t>
    <phoneticPr fontId="7"/>
  </si>
  <si>
    <t>KADOKAWA</t>
    <phoneticPr fontId="7"/>
  </si>
  <si>
    <t>偕成社</t>
    <phoneticPr fontId="7"/>
  </si>
  <si>
    <t>児文館/2014/震災読1</t>
    <rPh sb="9" eb="11">
      <t>シンサイ</t>
    </rPh>
    <rPh sb="11" eb="12">
      <t>ヨ</t>
    </rPh>
    <phoneticPr fontId="7"/>
  </si>
  <si>
    <t>児文館/2014/震災読2</t>
    <phoneticPr fontId="7"/>
  </si>
  <si>
    <t>児文館/2014/震災読3</t>
  </si>
  <si>
    <t>児文館/2014/震災読4</t>
  </si>
  <si>
    <t>児文館/2014/震災読5</t>
  </si>
  <si>
    <t>児文館/2014/震災読6</t>
  </si>
  <si>
    <t>児文館/2014/震災読7</t>
  </si>
  <si>
    <t>児文館/2014/震災読8</t>
    <phoneticPr fontId="7"/>
  </si>
  <si>
    <t>児文館/2014/震災読9</t>
    <phoneticPr fontId="7"/>
  </si>
  <si>
    <t>■東日本大震災（絵本1）</t>
    <phoneticPr fontId="5"/>
  </si>
  <si>
    <t>■東日本大震災（絵本2）</t>
    <phoneticPr fontId="5"/>
  </si>
  <si>
    <t>■東日本大震災（読物）</t>
    <rPh sb="8" eb="10">
      <t>ヨミモノ</t>
    </rPh>
    <phoneticPr fontId="5"/>
  </si>
  <si>
    <t>■東日本大震災（ノンフィクション１）</t>
    <phoneticPr fontId="5"/>
  </si>
  <si>
    <t>地震のはなしを聞きに行く 父はなぜ死んだのか</t>
    <phoneticPr fontId="7"/>
  </si>
  <si>
    <t>須藤/文音∥文 下河原/幸恵∥絵</t>
    <phoneticPr fontId="7"/>
  </si>
  <si>
    <t>「あの日」、そしてこれから : 東日本大震災2011・3・11</t>
    <phoneticPr fontId="7"/>
  </si>
  <si>
    <t>高橋/邦典∥写真・文</t>
    <phoneticPr fontId="7"/>
  </si>
  <si>
    <t>津波ものがたり</t>
    <phoneticPr fontId="7"/>
  </si>
  <si>
    <t>山下 文男‖著</t>
    <phoneticPr fontId="7"/>
  </si>
  <si>
    <t xml:space="preserve">お〜い、雲よ  </t>
    <phoneticPr fontId="7"/>
  </si>
  <si>
    <t xml:space="preserve">長倉 洋海著 
</t>
    <phoneticPr fontId="7"/>
  </si>
  <si>
    <t>東日本大震災に学ぶ日本の防災　がんばろう!日本　</t>
    <phoneticPr fontId="7"/>
  </si>
  <si>
    <t>地震予知総合研究振興会∥監修</t>
    <phoneticPr fontId="7"/>
  </si>
  <si>
    <t>未来をつくるBOOK　東日本大震災をふりかえり今をみつめ対話する</t>
    <phoneticPr fontId="7"/>
  </si>
  <si>
    <t>児文館/2014/震災ノ1</t>
    <phoneticPr fontId="7"/>
  </si>
  <si>
    <t>児文館/2014/震災ノ2</t>
  </si>
  <si>
    <t>児文館/2014/震災ノ3</t>
  </si>
  <si>
    <t>児文館/2014/震災ノ4</t>
  </si>
  <si>
    <t>児文館/2014/震災ノ5</t>
  </si>
  <si>
    <t>児文館/2014/震災ノ6</t>
    <phoneticPr fontId="7"/>
  </si>
  <si>
    <t>児文館/2014/震災ノ7</t>
    <phoneticPr fontId="7"/>
  </si>
  <si>
    <t>児文館/2014/震災ノ8</t>
  </si>
  <si>
    <t>児文館/2014/震災ノ9</t>
  </si>
  <si>
    <t>児文館/2014/震災ノ10</t>
  </si>
  <si>
    <t>■東日本大震災（ノンフィクション２）</t>
    <phoneticPr fontId="5"/>
  </si>
  <si>
    <t>3・11後を生きるきみたちへ　福島からのメッセージ　</t>
    <phoneticPr fontId="7"/>
  </si>
  <si>
    <t>たくき/よしみつ∥著・写真</t>
    <phoneticPr fontId="7"/>
  </si>
  <si>
    <t>ハンドブック原発事故と放射能</t>
    <phoneticPr fontId="7"/>
  </si>
  <si>
    <t>山口 幸夫著</t>
    <phoneticPr fontId="7"/>
  </si>
  <si>
    <t>福島きぼう日記　世の中への扉　</t>
    <phoneticPr fontId="7"/>
  </si>
  <si>
    <t>門馬/千乃∥著</t>
    <phoneticPr fontId="7"/>
  </si>
  <si>
    <t>春を待つ里山　原発事故にゆれるフクシマで</t>
    <phoneticPr fontId="7"/>
  </si>
  <si>
    <t>会田/法行∥文</t>
    <phoneticPr fontId="7"/>
  </si>
  <si>
    <t>がんばっぺ!アクアマリンふくしま　東日本大震災から立ちなおった水族館　</t>
    <phoneticPr fontId="7"/>
  </si>
  <si>
    <t>中村/庸夫∥著</t>
    <phoneticPr fontId="7"/>
  </si>
  <si>
    <t>児文館/2014/震災ノ2-1</t>
    <phoneticPr fontId="7"/>
  </si>
  <si>
    <t>児文館/2014/震災ノ2-2</t>
  </si>
  <si>
    <t>児文館/2014/震災ノ2-3</t>
  </si>
  <si>
    <t>児文館/2014/震災ノ2-4</t>
  </si>
  <si>
    <t>児文館/2014/震災ノ2-5</t>
  </si>
  <si>
    <t>児文館/2014/震災ノ2-6</t>
  </si>
  <si>
    <t>■東日本大震災（ノンフィクション３）</t>
    <phoneticPr fontId="5"/>
  </si>
  <si>
    <t>■東日本大震災（ノンフィクション４）</t>
    <phoneticPr fontId="5"/>
  </si>
  <si>
    <t>いのちのヴァイオリン　森からの贈り物　</t>
    <phoneticPr fontId="7"/>
  </si>
  <si>
    <t>中澤/宗幸∥著</t>
    <phoneticPr fontId="7"/>
  </si>
  <si>
    <t>ぼくらの津波てんでんこ　</t>
    <phoneticPr fontId="7"/>
  </si>
  <si>
    <t>谷本/雄治∥著</t>
    <phoneticPr fontId="7"/>
  </si>
  <si>
    <t>心のおくりびと 東日本大震災復元納棺師　思い出が動きだす日　ノンフィクション知られざる世界</t>
    <phoneticPr fontId="7"/>
  </si>
  <si>
    <t>今西/乃子∥著</t>
    <phoneticPr fontId="7"/>
  </si>
  <si>
    <t>思い出をレスキューせよ!　“記憶をつなぐ”被災地の紙本・書籍保存修復士</t>
    <phoneticPr fontId="7"/>
  </si>
  <si>
    <t>堀米/薫‖文</t>
    <phoneticPr fontId="7"/>
  </si>
  <si>
    <t>筑摩書房</t>
    <phoneticPr fontId="7"/>
  </si>
  <si>
    <t>講談社</t>
    <phoneticPr fontId="7"/>
  </si>
  <si>
    <t>ポプラ社</t>
    <phoneticPr fontId="7"/>
  </si>
  <si>
    <t>フレーベル館</t>
    <phoneticPr fontId="7"/>
  </si>
  <si>
    <t>金の星社</t>
    <phoneticPr fontId="7"/>
  </si>
  <si>
    <t>くもん出版</t>
    <phoneticPr fontId="7"/>
  </si>
  <si>
    <t>児文館/2014/震災ノ3-1</t>
    <phoneticPr fontId="7"/>
  </si>
  <si>
    <t>児文館/2014/震災ノ3-2</t>
  </si>
  <si>
    <t>児文館/2014/震災ノ3-3</t>
  </si>
  <si>
    <t>児文館/2014/震災ノ3-4</t>
  </si>
  <si>
    <t>児文館/2014/震災ノ3-5</t>
  </si>
  <si>
    <t>児文館/2014/震災ノ3-6</t>
  </si>
  <si>
    <t>児文館/2014/震災ノ3-7</t>
  </si>
  <si>
    <t>おかえり!アンジー　東日本大震災を生きぬいた犬の物語　</t>
    <phoneticPr fontId="7"/>
  </si>
  <si>
    <t>高橋/うらら‖著</t>
    <phoneticPr fontId="7"/>
  </si>
  <si>
    <t>災害救助犬レイラ</t>
    <phoneticPr fontId="7"/>
  </si>
  <si>
    <t>井上/こみち∥著</t>
    <phoneticPr fontId="7"/>
  </si>
  <si>
    <t>いのちをつなぐ　セラピードッグをめざす被災地の犬たち　</t>
    <phoneticPr fontId="7"/>
  </si>
  <si>
    <t>大木/トオル∥著</t>
    <phoneticPr fontId="7"/>
  </si>
  <si>
    <t>岩崎書店</t>
    <phoneticPr fontId="7"/>
  </si>
  <si>
    <t>児文館/2014/震災ノ4-1</t>
    <phoneticPr fontId="7"/>
  </si>
  <si>
    <t>児文館/2014/震災ノ4-2</t>
  </si>
  <si>
    <t>児文館/2014/震災ノ4-3</t>
  </si>
  <si>
    <t>児文館/2014/震災ノ4-4</t>
  </si>
  <si>
    <t>児文館/2014/震災ノ4-5</t>
  </si>
  <si>
    <t>児文館/2014/震災ノ4-6</t>
  </si>
  <si>
    <t>児文館/2014/震災ノ4-7</t>
  </si>
  <si>
    <t>児文館/2014/行事1</t>
    <phoneticPr fontId="7"/>
  </si>
  <si>
    <t>児文館/2014/行事2</t>
  </si>
  <si>
    <t>児文館/2014/行事3</t>
  </si>
  <si>
    <t>児文館/2014/行事4</t>
  </si>
  <si>
    <t>児文館/2014/行事5</t>
  </si>
  <si>
    <t>児文館/2014/行事6</t>
  </si>
  <si>
    <t>児文館/2014/季節1</t>
    <phoneticPr fontId="7"/>
  </si>
  <si>
    <t>児文館/2014/季節2</t>
  </si>
  <si>
    <t>児文館/2014/季節3</t>
  </si>
  <si>
    <t>児文館/2014/季節4</t>
  </si>
  <si>
    <t>児文館/2014/季節5</t>
  </si>
  <si>
    <t>■季節２</t>
    <rPh sb="1" eb="3">
      <t>キセツ</t>
    </rPh>
    <phoneticPr fontId="5"/>
  </si>
  <si>
    <t>■季節３</t>
    <rPh sb="1" eb="3">
      <t>キセツ</t>
    </rPh>
    <phoneticPr fontId="5"/>
  </si>
  <si>
    <t>児文館/2014/季節2-1</t>
    <phoneticPr fontId="7"/>
  </si>
  <si>
    <t>児文館/2014/季節2-2</t>
  </si>
  <si>
    <t>児文館/2014/季節2-3</t>
  </si>
  <si>
    <t>児文館/2014/季節2-4</t>
  </si>
  <si>
    <t>児文館/2014/季節2-5</t>
  </si>
  <si>
    <t>児文館/2014/季節3-1</t>
    <phoneticPr fontId="7"/>
  </si>
  <si>
    <t>児文館/2014/季節3-2</t>
  </si>
  <si>
    <t>児文館/2014/季節3-3</t>
  </si>
  <si>
    <t>児文館/2014/季節3-4</t>
  </si>
  <si>
    <t>児文館/2014/富士山1</t>
    <phoneticPr fontId="7"/>
  </si>
  <si>
    <t>児文館/2014/富士山2</t>
  </si>
  <si>
    <t>児文館/2014/富士山3</t>
  </si>
  <si>
    <t>児文館/2014/富士山4</t>
  </si>
  <si>
    <t>児文館/2014/富士山5</t>
  </si>
  <si>
    <t>児文館/2014/富士山6</t>
  </si>
  <si>
    <t>■天気２</t>
    <rPh sb="1" eb="3">
      <t>テンキ</t>
    </rPh>
    <phoneticPr fontId="5"/>
  </si>
  <si>
    <t>児文館/2014/ふしぎ1</t>
    <phoneticPr fontId="7"/>
  </si>
  <si>
    <t>児文館/2014/ふしぎ2</t>
  </si>
  <si>
    <t>児文館/2014/ふしぎ3</t>
  </si>
  <si>
    <t>児文館/2014/ふしぎ4</t>
  </si>
  <si>
    <t>児文館/2014/ふしぎ5</t>
  </si>
  <si>
    <t>児文館/2014/ふしぎ6</t>
  </si>
  <si>
    <t>児文館/2014/ふしぎ7</t>
  </si>
  <si>
    <t>児文館/2014/ふしぎ8</t>
  </si>
  <si>
    <t>児文館/2014/ふしぎ9</t>
  </si>
  <si>
    <t>児文館/2014/ふしぎ2-1</t>
    <phoneticPr fontId="7"/>
  </si>
  <si>
    <t>児文館/2014/ふしぎ2-2</t>
  </si>
  <si>
    <t>児文館/2014/ふしぎ2-3</t>
  </si>
  <si>
    <t>児文館/2014/ふしぎ2-4</t>
  </si>
  <si>
    <t>児文館/2014/ふしぎ3-1</t>
    <phoneticPr fontId="7"/>
  </si>
  <si>
    <t>児文館/2014/ふしぎ3-2</t>
  </si>
  <si>
    <t>児文館/2014/ふしぎ3-3</t>
  </si>
  <si>
    <t>児文館/2014/ふしぎ3-4</t>
  </si>
  <si>
    <t>児文館/2014/ふしぎ3-5</t>
  </si>
  <si>
    <t>■戦争・平和（沖縄2）</t>
    <phoneticPr fontId="5"/>
  </si>
  <si>
    <t>■伝記（科学)</t>
    <phoneticPr fontId="5"/>
  </si>
  <si>
    <t>■障がい（絵本)</t>
    <phoneticPr fontId="5"/>
  </si>
  <si>
    <t>■伝記（文化)</t>
    <phoneticPr fontId="5"/>
  </si>
  <si>
    <t xml:space="preserve">職場体験完全ガイド 41 保健師・歯科衛生士・管理栄養士・医薬品開発者 </t>
  </si>
  <si>
    <t/>
  </si>
  <si>
    <t>2015.4</t>
  </si>
  <si>
    <t>児文館
2015</t>
    <rPh sb="0" eb="1">
      <t>ジ</t>
    </rPh>
    <rPh sb="1" eb="2">
      <t>ブン</t>
    </rPh>
    <rPh sb="2" eb="3">
      <t>カン</t>
    </rPh>
    <phoneticPr fontId="12"/>
  </si>
  <si>
    <t>児・仕事14-1
15/537/366</t>
  </si>
  <si>
    <t>1123751552</t>
  </si>
  <si>
    <t xml:space="preserve">職場体験完全ガイド 42 精神科医・心療内科医・精神保健福祉士・スクールカウンセラー </t>
  </si>
  <si>
    <t>児・仕事14-2
15/538/366</t>
  </si>
  <si>
    <t>1123751560</t>
  </si>
  <si>
    <t xml:space="preserve">職場体験完全ガイド 43 気象予報士・林業作業士・海洋生物学者・エコツアーガイド </t>
  </si>
  <si>
    <t>児・仕事14-3
15/539/366</t>
  </si>
  <si>
    <t>1123751578</t>
  </si>
  <si>
    <t xml:space="preserve">職場体験完全ガイド 44 板金職人・旋盤職人・金型職人・研磨職人 </t>
  </si>
  <si>
    <t>児・仕事14-4
15/540/366</t>
  </si>
  <si>
    <t>1123751586</t>
  </si>
  <si>
    <t xml:space="preserve">職場体験完全ガイド 45 能楽師・落語家・写真家・建築家 </t>
  </si>
  <si>
    <t>児・仕事14-5
15/541/366</t>
  </si>
  <si>
    <t>1123751594</t>
  </si>
  <si>
    <t>■仕事14</t>
    <phoneticPr fontId="5"/>
  </si>
  <si>
    <t>タイトル</t>
    <phoneticPr fontId="5"/>
  </si>
  <si>
    <t>セット</t>
    <phoneticPr fontId="5"/>
  </si>
  <si>
    <t>児文館2010</t>
    <phoneticPr fontId="5"/>
  </si>
  <si>
    <t>2014.10</t>
  </si>
  <si>
    <t>児文館
2015</t>
    <rPh sb="0" eb="1">
      <t>ジ</t>
    </rPh>
    <rPh sb="1" eb="2">
      <t>ブン</t>
    </rPh>
    <rPh sb="2" eb="3">
      <t>カン</t>
    </rPh>
    <phoneticPr fontId="14"/>
  </si>
  <si>
    <t>2015.6</t>
  </si>
  <si>
    <t>2015.2</t>
  </si>
  <si>
    <t>2014.12</t>
  </si>
  <si>
    <t>2014.11</t>
  </si>
  <si>
    <t>2014.6</t>
  </si>
  <si>
    <t>2014.9</t>
  </si>
  <si>
    <t>2015.3</t>
  </si>
  <si>
    <t>2015.7</t>
  </si>
  <si>
    <t>2014.5</t>
  </si>
  <si>
    <t>2015.5</t>
  </si>
  <si>
    <t>■低学年用8</t>
    <phoneticPr fontId="5"/>
  </si>
  <si>
    <t xml:space="preserve">おーばあちゃんはきらきら </t>
  </si>
  <si>
    <t>たかどの/ほうこ‖さく こみね/ゆら‖え</t>
  </si>
  <si>
    <t>児・読低8-1
15/323/913</t>
  </si>
  <si>
    <t>1123746560</t>
  </si>
  <si>
    <t xml:space="preserve">あしたあさってしあさって </t>
  </si>
  <si>
    <t>もりやま/みやこ‖作 はた/こうしろう‖絵</t>
  </si>
  <si>
    <t>児・読低8-2
15/305/913</t>
  </si>
  <si>
    <t>1123746388</t>
  </si>
  <si>
    <t xml:space="preserve">こぶたのぶーぷ </t>
  </si>
  <si>
    <t>西内/ミナミ‖作 真島/節子‖絵</t>
  </si>
  <si>
    <t>児・読低8-3
15/306/913</t>
  </si>
  <si>
    <t>1123746396</t>
  </si>
  <si>
    <t xml:space="preserve">ダンゴムシだんごろう 2 たびの空 </t>
  </si>
  <si>
    <t>みお/ちづる‖作 山村/浩二‖絵</t>
  </si>
  <si>
    <t>児・読低8-4
15/307/913</t>
  </si>
  <si>
    <t>1123746404</t>
  </si>
  <si>
    <t xml:space="preserve">ともだちはぶた </t>
  </si>
  <si>
    <t>村上/しいこ‖作 田中/六大‖絵</t>
  </si>
  <si>
    <t>児・読低8-5
15/308/913</t>
  </si>
  <si>
    <t>1123746412</t>
  </si>
  <si>
    <t xml:space="preserve">ハカバ・トラベルえいぎょうちゅう </t>
  </si>
  <si>
    <t>柏葉/幸子‖作 たごもり/のりこ‖絵</t>
  </si>
  <si>
    <t>児・読低8-6
15/309/913</t>
  </si>
  <si>
    <t>1123746420</t>
  </si>
  <si>
    <t xml:space="preserve">ぼくとお父さん </t>
  </si>
  <si>
    <t>清水/千恵‖作 山本/祐司‖絵</t>
  </si>
  <si>
    <t>児・読低8-7
15/311/913</t>
  </si>
  <si>
    <t>1123746446</t>
  </si>
  <si>
    <t xml:space="preserve">カエルになったお姫さま : お姫さまたちの12のお話 </t>
  </si>
  <si>
    <t>アニー・M.G.シュミット‖作 西村/由美‖訳 たちもと/みちこ‖絵</t>
  </si>
  <si>
    <t>児・読低8-8
15/310/949</t>
  </si>
  <si>
    <t>1123746438</t>
  </si>
  <si>
    <t xml:space="preserve">くろねこのロク空をとぶ </t>
  </si>
  <si>
    <t>インガ・ムーア‖作・絵 なかがわ/ちひろ‖訳</t>
  </si>
  <si>
    <t>児・読低8-9
15/313/933</t>
  </si>
  <si>
    <t>1123746461</t>
  </si>
  <si>
    <t xml:space="preserve">ペット・コンテストは大さわぎ </t>
  </si>
  <si>
    <t>マージョリー・W.シャーマット‖ぶん マーク・シーモント‖え 神宮/輝夫‖やく</t>
  </si>
  <si>
    <t>児・読低8-10
15/314/933</t>
  </si>
  <si>
    <t>1123746479</t>
  </si>
  <si>
    <t xml:space="preserve">まよなかのはんにん </t>
  </si>
  <si>
    <t>マージョリー・W.シャーマット‖ぶん マーク・シーモント‖え 光吉/夏弥‖やく</t>
  </si>
  <si>
    <t>児・読低8-11
15/315/933</t>
  </si>
  <si>
    <t>1123746487</t>
  </si>
  <si>
    <t xml:space="preserve">ふしぎなにじ </t>
  </si>
  <si>
    <t>わたなべ/ちなつ‖さく</t>
  </si>
  <si>
    <t>児・読低8-12
15/286/E1</t>
  </si>
  <si>
    <t>1123746198</t>
  </si>
  <si>
    <t xml:space="preserve">でんきのビリビリ </t>
  </si>
  <si>
    <t>こしだ/ミカ‖さく・え</t>
  </si>
  <si>
    <t>児・読低8-13
15/287/E3</t>
  </si>
  <si>
    <t>1123746206</t>
  </si>
  <si>
    <t xml:space="preserve">いそのなかまたち </t>
  </si>
  <si>
    <t>中村/武弘‖写真・文</t>
  </si>
  <si>
    <t>児・読低8-14
15/318/481</t>
  </si>
  <si>
    <t>1123746511</t>
  </si>
  <si>
    <t xml:space="preserve">ドングリ・ドングラ </t>
  </si>
  <si>
    <t>コマヤスカン‖作</t>
  </si>
  <si>
    <t>児・読低8-15
15/281/E0</t>
  </si>
  <si>
    <t>1123746149</t>
  </si>
  <si>
    <t xml:space="preserve">トヤのひっこし </t>
  </si>
  <si>
    <t>イチンノロブ・ガンバートル‖文 バーサンスレン・ボロルマー‖絵 津田/紀子‖訳</t>
  </si>
  <si>
    <t>2015.1</t>
  </si>
  <si>
    <t>児・読低8-16
15/277/E0</t>
  </si>
  <si>
    <t>1123746107</t>
  </si>
  <si>
    <t xml:space="preserve">ふたごのゴリラ </t>
  </si>
  <si>
    <t>ふしはら/のじこ‖文・絵</t>
  </si>
  <si>
    <t>児・読低8-17
15/267/E0</t>
  </si>
  <si>
    <t>1123746008</t>
  </si>
  <si>
    <t xml:space="preserve">ゆうぐれ </t>
  </si>
  <si>
    <t>ユリ・シュルヴィッツ‖作 さくま/ゆみこ‖訳</t>
  </si>
  <si>
    <t>児・読低8-18
15/274/E0</t>
  </si>
  <si>
    <t>1123746073</t>
  </si>
  <si>
    <t xml:space="preserve">おどろきいっぱい!トマト </t>
  </si>
  <si>
    <t>児・読低8-19
15/347/626</t>
  </si>
  <si>
    <t>1123746800</t>
  </si>
  <si>
    <t xml:space="preserve">りんごみのった </t>
  </si>
  <si>
    <t>児・読低8-20
15/348/625</t>
  </si>
  <si>
    <t>1123746818</t>
  </si>
  <si>
    <t xml:space="preserve">わたしのひみつ </t>
  </si>
  <si>
    <t>石津/ちひろ‖さく きくち/ちき‖え</t>
  </si>
  <si>
    <t>児・読低8-21
15/282/E0</t>
  </si>
  <si>
    <t>1123746156</t>
  </si>
  <si>
    <t xml:space="preserve">のっていこう </t>
  </si>
  <si>
    <t>木内/達朗‖さく</t>
  </si>
  <si>
    <t>児・読低8-22
15/289/E3</t>
  </si>
  <si>
    <t>1123746222</t>
  </si>
  <si>
    <t xml:space="preserve">おてつだいの絵本 </t>
  </si>
  <si>
    <t>辰巳/渚‖作 すみもと/ななみ‖絵</t>
  </si>
  <si>
    <t>児・読低8-23
15/301/590</t>
  </si>
  <si>
    <t>1123746347</t>
  </si>
  <si>
    <t xml:space="preserve">町にながれるガブリエラのうた </t>
  </si>
  <si>
    <t>キャンデス・フレミング‖さく ジゼル・ポター‖え こだま/ともこ‖やく</t>
  </si>
  <si>
    <t>児・読低8-24
15/272/E0</t>
  </si>
  <si>
    <t>1123746057</t>
  </si>
  <si>
    <t xml:space="preserve">あめあめぱらん </t>
  </si>
  <si>
    <t>木坂/涼‖文 松成/真理子‖絵</t>
  </si>
  <si>
    <t>児・読低8-25
15/280/E0</t>
  </si>
  <si>
    <t>1123746131</t>
  </si>
  <si>
    <t xml:space="preserve">うめぼしさん </t>
  </si>
  <si>
    <t>かんざわ/としこ‖文 ましま/せつこ‖絵</t>
  </si>
  <si>
    <t>児・読低8-26
15/285/E0</t>
  </si>
  <si>
    <t>1123746180</t>
  </si>
  <si>
    <t xml:space="preserve">さわるめいろ 2 </t>
  </si>
  <si>
    <t>村山/純子‖著</t>
  </si>
  <si>
    <t>児・読低8-27
15/290/E0</t>
  </si>
  <si>
    <t>1123746230</t>
  </si>
  <si>
    <t xml:space="preserve">まっていたてがみ </t>
  </si>
  <si>
    <t>セルジオ・ルッツィア‖作 福本/友美子‖訳</t>
  </si>
  <si>
    <t>児・読低8-28
15/270/E0</t>
  </si>
  <si>
    <t>1123746032</t>
  </si>
  <si>
    <t xml:space="preserve">ぼくがすきなこと </t>
  </si>
  <si>
    <t>中川/ひろたか‖文 山村/浩二‖絵</t>
  </si>
  <si>
    <t>ハッピーオウル社</t>
  </si>
  <si>
    <t>児・読低8-29
15/268/E0</t>
  </si>
  <si>
    <t>1123746016</t>
  </si>
  <si>
    <t xml:space="preserve">つまさきさん、おやすみ! </t>
  </si>
  <si>
    <t>バーバラ・ボットナー‖文 マギー・スミス‖絵 ふしみ/みさを‖訳</t>
  </si>
  <si>
    <t>児・読低8-30
15/266/E0</t>
  </si>
  <si>
    <t>1123745992</t>
  </si>
  <si>
    <t xml:space="preserve">おつきさまのうた </t>
  </si>
  <si>
    <t>なかじま/かおり‖[作]</t>
  </si>
  <si>
    <t>児・読低8-31
15/260/E0</t>
  </si>
  <si>
    <t>1123745935</t>
  </si>
  <si>
    <t xml:space="preserve">鬼のおっぺけぽー : おんみょうじ </t>
  </si>
  <si>
    <t>夢枕/獏‖作 大島/妙子‖絵</t>
  </si>
  <si>
    <t>児・読低8-32
15/263/E0</t>
  </si>
  <si>
    <t>1123745968</t>
  </si>
  <si>
    <t xml:space="preserve">ぴょんぴょんむし : ちいさなまゆのだいぼうけん </t>
  </si>
  <si>
    <t>谷本/雄治‖さく 近藤/薫美子‖え</t>
  </si>
  <si>
    <t>児・読低8-33
15/265/E0</t>
  </si>
  <si>
    <t>1123745984</t>
  </si>
  <si>
    <t xml:space="preserve">しんかんせんいま・むかし : E7系から0系まで </t>
  </si>
  <si>
    <t>もちだ/あきとし‖ぶん・しゃしん</t>
  </si>
  <si>
    <t>児・読低8-34
15/298/546</t>
  </si>
  <si>
    <t>1123746313</t>
  </si>
  <si>
    <t xml:space="preserve">みまわりこびと </t>
  </si>
  <si>
    <t>アストリッド・リンドグレーン‖文 キティ・クローザー‖絵 ふしみ/みさを‖訳</t>
  </si>
  <si>
    <t>児・読低8-35
15/250/E0</t>
  </si>
  <si>
    <t>1123745836</t>
  </si>
  <si>
    <t xml:space="preserve">まよなかのゆきだるま </t>
  </si>
  <si>
    <t>森/洋子‖作</t>
  </si>
  <si>
    <t>児・読低8-36
15/284/E0</t>
  </si>
  <si>
    <t>1123746172</t>
  </si>
  <si>
    <t xml:space="preserve">ベルンカとやしの実じいさん : 366日のおはなし 上 1月から6月のまき </t>
  </si>
  <si>
    <t>パベル・シュルット‖文 ガリーナ・ミクリーノワ‖絵 大沼/有子‖訳</t>
  </si>
  <si>
    <t>児・読低8-37
15/294/989</t>
  </si>
  <si>
    <t>1123746271</t>
  </si>
  <si>
    <t xml:space="preserve">ベルンカとやしの実じいさん : 366日のおはなし 下 7月から12月のまき </t>
  </si>
  <si>
    <t>児・読低8-38
15/295/989</t>
  </si>
  <si>
    <t>1123746289</t>
  </si>
  <si>
    <t xml:space="preserve">よるのかえりみち </t>
  </si>
  <si>
    <t>みやこし/あきこ‖作</t>
  </si>
  <si>
    <t>児・読低8-39
15/262/E0</t>
  </si>
  <si>
    <t>1123745950</t>
  </si>
  <si>
    <t xml:space="preserve">さばくのくいしんぼ </t>
  </si>
  <si>
    <t>佐々木/マキ‖作・絵</t>
  </si>
  <si>
    <t>2014.8</t>
  </si>
  <si>
    <t>児・読低8-40
15/264/E0</t>
  </si>
  <si>
    <t>1123745976</t>
  </si>
  <si>
    <t xml:space="preserve">ピッピ、お買い物にいく </t>
  </si>
  <si>
    <t>アストリッド・リンドグレーン‖作 イングリッド・ニイマン‖絵 いしい/としこ‖訳</t>
  </si>
  <si>
    <t>児・読低8-41
15/253/E0</t>
  </si>
  <si>
    <t>1123745869</t>
  </si>
  <si>
    <t xml:space="preserve">エステバンとカブトムシ </t>
  </si>
  <si>
    <t>ホルヘ・ルハン‖文 キアラ・カッレル‖絵 松田/素子‖訳</t>
  </si>
  <si>
    <t>2014.7</t>
  </si>
  <si>
    <t>児・読低8-42
15/252/E2</t>
  </si>
  <si>
    <t>1123745851</t>
  </si>
  <si>
    <t xml:space="preserve">つきよのくろてん </t>
  </si>
  <si>
    <t>手島/圭三郎‖絵・文</t>
  </si>
  <si>
    <t>絵本塾出版</t>
  </si>
  <si>
    <t>児・読低8-43
15/283/E2</t>
  </si>
  <si>
    <t>1123746164</t>
  </si>
  <si>
    <t xml:space="preserve">よるになると </t>
  </si>
  <si>
    <t>松岡/達英‖さく</t>
  </si>
  <si>
    <t>児・読低8-44
15/288/E3</t>
  </si>
  <si>
    <t>1123746214</t>
  </si>
  <si>
    <t xml:space="preserve">ルイスがたべられちゃったひ </t>
  </si>
  <si>
    <t>ジョン・ファーデル‖作 tupera tupera‖訳</t>
  </si>
  <si>
    <t>2014.3</t>
  </si>
  <si>
    <t>児・読低8-45
15/259/E0</t>
  </si>
  <si>
    <t>1123745927</t>
  </si>
  <si>
    <t xml:space="preserve">コアラのクリスマス </t>
  </si>
  <si>
    <t>渡辺/鉄太‖さく 加藤/チャコ‖え</t>
  </si>
  <si>
    <t>児・読低8-46
15/257/E0</t>
  </si>
  <si>
    <t>1123745901</t>
  </si>
  <si>
    <t xml:space="preserve">トビのめんどり </t>
  </si>
  <si>
    <t>ポリー・アラキジャ‖作 さくま/ゆみこ‖訳</t>
  </si>
  <si>
    <t>児・読低8-47
15/255/E0</t>
  </si>
  <si>
    <t>1123745885</t>
  </si>
  <si>
    <t xml:space="preserve">しんぞうとひげ : アフリカの民話 </t>
  </si>
  <si>
    <t>しまおか/ゆみこ‖再話 モハメッド・チャリンダ‖絵</t>
  </si>
  <si>
    <t>児・読低8-48
15/261/E0</t>
  </si>
  <si>
    <t>1123745943</t>
  </si>
  <si>
    <t xml:space="preserve">おにいちゃんだいすき </t>
  </si>
  <si>
    <t>ローラ・M.シェーファー‖作 ジェシカ・ミザーヴ‖絵 垣内/磯子‖訳</t>
  </si>
  <si>
    <t>児・読低8-49
15/258/E0</t>
  </si>
  <si>
    <t>1123745919</t>
  </si>
  <si>
    <t>■中学年用8</t>
    <rPh sb="1" eb="2">
      <t>チュウ</t>
    </rPh>
    <phoneticPr fontId="5"/>
  </si>
  <si>
    <t xml:space="preserve">あなたの夢におじゃまします </t>
  </si>
  <si>
    <t>岡田/貴久子‖作 たんじ/あきこ‖絵</t>
  </si>
  <si>
    <t>児・読中8-1
15/110/913</t>
  </si>
  <si>
    <t>1123742270</t>
  </si>
  <si>
    <t xml:space="preserve">さくら猫と生きる : 殺処分をなくすためにできること </t>
  </si>
  <si>
    <t>今西/乃子‖著 浜田/一男‖写真</t>
  </si>
  <si>
    <t>児・読中8-2
15/327/645</t>
  </si>
  <si>
    <t>1123746602</t>
  </si>
  <si>
    <t xml:space="preserve">だいじょうぶカバくん </t>
  </si>
  <si>
    <t>ダニエル・ネスケンス‖作 ルシアーノ・ロサノ‖絵 宇野/和美‖訳</t>
  </si>
  <si>
    <t>児・読中8-3
15/78/963</t>
  </si>
  <si>
    <t>1123741959</t>
  </si>
  <si>
    <t xml:space="preserve">ふしぎねこりん丸 </t>
  </si>
  <si>
    <t>竹内/もと代‖作 松成/真理子‖絵</t>
  </si>
  <si>
    <t>児・読中8-4
15/324/913</t>
  </si>
  <si>
    <t>1123746578</t>
  </si>
  <si>
    <t xml:space="preserve">パオズになったおひなさま </t>
  </si>
  <si>
    <t>佐和/みずえ‖著 宮尾/和孝‖絵</t>
  </si>
  <si>
    <t>児・読中8-5
15/76/913</t>
  </si>
  <si>
    <t>1123741934</t>
  </si>
  <si>
    <t xml:space="preserve">コケシちゃん </t>
  </si>
  <si>
    <t>佐藤/まどか‖作 木村/いこ‖絵</t>
  </si>
  <si>
    <t>児・読中8-6
15/319/913</t>
  </si>
  <si>
    <t>1123746529</t>
  </si>
  <si>
    <t xml:space="preserve">七夕の月 </t>
  </si>
  <si>
    <t>佐々木/ひとみ‖作 小泉/るみ子‖絵</t>
  </si>
  <si>
    <t>児・読中8-7
15/325/913</t>
  </si>
  <si>
    <t>1123746586</t>
  </si>
  <si>
    <t xml:space="preserve">動物のおじいさん、動物のおばあさん </t>
  </si>
  <si>
    <t>高岡/昌江‖文 すがわら/けいこ‖絵</t>
  </si>
  <si>
    <t>児・読中8-8
15/326/480</t>
  </si>
  <si>
    <t>1123746594</t>
  </si>
  <si>
    <t xml:space="preserve">レモネード戦争 </t>
  </si>
  <si>
    <t>ジャクリーヌ・デイヴィーズ‖作 日当/陽子‖訳 小栗/麗加‖絵</t>
  </si>
  <si>
    <t>児・読中8-9
15/320/933</t>
  </si>
  <si>
    <t>1123746537</t>
  </si>
  <si>
    <t xml:space="preserve">グレッグのダメ日記 とんでもないよ </t>
  </si>
  <si>
    <t>ジェフ・キニー‖作 中井/はるの‖訳</t>
  </si>
  <si>
    <t>児・読中8-10
15/72/933</t>
  </si>
  <si>
    <t>1123741892</t>
  </si>
  <si>
    <t xml:space="preserve">おばけ、さがさないでください : おたすけ屋助太のぼうけん </t>
  </si>
  <si>
    <t>あんず/ゆき‖作 三木/謙次‖絵</t>
  </si>
  <si>
    <t>児・読中8-11
15/74/913</t>
  </si>
  <si>
    <t>1123741918</t>
  </si>
  <si>
    <t xml:space="preserve">アヤカシさん </t>
  </si>
  <si>
    <t>富安/陽子‖作 野見山/響子‖画</t>
  </si>
  <si>
    <t>児・読中8-12
15/71/913</t>
  </si>
  <si>
    <t>1123741884</t>
  </si>
  <si>
    <t xml:space="preserve">ぼく、悪い子になっちゃった! </t>
  </si>
  <si>
    <t>マーガレット・ピーターソン・ハディックス‖作 渋谷/弘子‖訳 堀川/理万子‖絵</t>
  </si>
  <si>
    <t>児・読中8-13
15/316/933</t>
  </si>
  <si>
    <t>1123746495</t>
  </si>
  <si>
    <t xml:space="preserve">あたし、アンバー・ブラウン! </t>
  </si>
  <si>
    <t>ポーラ・ダンジガー‖作 若林/千鶴‖訳 むかい/ながまさ‖絵</t>
  </si>
  <si>
    <t>児・読中8-14
15/57/933</t>
  </si>
  <si>
    <t>1123741744</t>
  </si>
  <si>
    <t xml:space="preserve">落っこちた! </t>
  </si>
  <si>
    <t>ザラー・ナオウラ‖作 森川/弘子‖訳 佐竹/美保‖絵</t>
  </si>
  <si>
    <t>児・読中8-15
15/58/943</t>
  </si>
  <si>
    <t>1123741751</t>
  </si>
  <si>
    <t xml:space="preserve">消えた犬と野原の魔法 </t>
  </si>
  <si>
    <t>フィリパ・ピアス‖作 ヘレン・クレイグ‖絵 さくま/ゆみこ‖訳</t>
  </si>
  <si>
    <t>児・読中8-16
15/59/933</t>
  </si>
  <si>
    <t>1123741769</t>
  </si>
  <si>
    <t xml:space="preserve">ペンギンは、ぼくのネコ </t>
  </si>
  <si>
    <t>ホリー・ウェッブ‖作 田中/亜希子‖訳 大野/八生‖絵</t>
  </si>
  <si>
    <t>児・読中8-17
15/60/933</t>
  </si>
  <si>
    <t>1123741777</t>
  </si>
  <si>
    <t xml:space="preserve">コロッケ先生の情熱!古紙リサイクル授業 </t>
  </si>
  <si>
    <t>中村/文人‖文</t>
  </si>
  <si>
    <t>児・読中8-18
15/312/518</t>
  </si>
  <si>
    <t>1123746453</t>
  </si>
  <si>
    <t xml:space="preserve">ぼくのミラクルドラゴンばあちゃん </t>
  </si>
  <si>
    <t>さとう/まきこ‖作 勝川/克志‖絵</t>
  </si>
  <si>
    <t>児・読中8-19
15/66/913</t>
  </si>
  <si>
    <t>1123741835</t>
  </si>
  <si>
    <t xml:space="preserve">まほとおかしな魔法の呪文 </t>
  </si>
  <si>
    <t>草野/たき‖作 カタノ/トモコ‖絵</t>
  </si>
  <si>
    <t>児・読中8-20
15/67/913</t>
  </si>
  <si>
    <t>1123741843</t>
  </si>
  <si>
    <t xml:space="preserve">まほろ姫とブッキラ山の大テング </t>
  </si>
  <si>
    <t>なかがわ/ちひろ‖作</t>
  </si>
  <si>
    <t>児・読中8-21
15/304/913</t>
  </si>
  <si>
    <t>1123746370</t>
  </si>
  <si>
    <t xml:space="preserve">山田県立山田小学校 5 山田山でサバイバル!? </t>
  </si>
  <si>
    <t>山田/マチ‖作 杉山/実‖絵</t>
  </si>
  <si>
    <t>児・読中8-22
15/68/913</t>
  </si>
  <si>
    <t>1123741850</t>
  </si>
  <si>
    <t xml:space="preserve">先生、しゅくだいわすれました </t>
  </si>
  <si>
    <t>山本/悦子‖作 佐藤/真紀子‖絵</t>
  </si>
  <si>
    <t>児・読中8-23
15/69/913</t>
  </si>
  <si>
    <t>1123741868</t>
  </si>
  <si>
    <t xml:space="preserve">しろくまだって : White Bear Brothers </t>
  </si>
  <si>
    <t>斉藤/洋‖作 高畠/純‖絵</t>
  </si>
  <si>
    <t>児・読中8-24
15/64/913</t>
  </si>
  <si>
    <t>1123741819</t>
  </si>
  <si>
    <t xml:space="preserve">手作り小路のなかまたち </t>
  </si>
  <si>
    <t>新藤/悦子‖著 河村/怜‖絵</t>
  </si>
  <si>
    <t>児・読中8-25
15/303/913</t>
  </si>
  <si>
    <t>1123746362</t>
  </si>
  <si>
    <t xml:space="preserve">犬をかうまえに </t>
  </si>
  <si>
    <t>赤羽/じゅんこ‖作 つがね/ちかこ‖絵</t>
  </si>
  <si>
    <t>児・読中8-26
15/65/913</t>
  </si>
  <si>
    <t>1123741827</t>
  </si>
  <si>
    <t xml:space="preserve">ぼろイスのボス </t>
  </si>
  <si>
    <t>ダイアナ・ウィン・ジョーンズ‖作 野口/絵美‖訳 佐竹/美保‖絵</t>
  </si>
  <si>
    <t>児・読中8-27
15/61/933</t>
  </si>
  <si>
    <t>1123741785</t>
  </si>
  <si>
    <t xml:space="preserve">リトル・パパ </t>
  </si>
  <si>
    <t>パット・ムーン‖作 もりうち/すみこ‖訳 タカタ/カヲリ‖絵</t>
  </si>
  <si>
    <t>児・読中8-28
15/62/933</t>
  </si>
  <si>
    <t>1123741793</t>
  </si>
  <si>
    <t xml:space="preserve">ゆうれい作家はおおいそがし 1 オンボロ屋敷へようこそ </t>
  </si>
  <si>
    <t>ケイト・クライス‖文 M.サラ・クライス‖絵 宮坂/宏美‖訳</t>
  </si>
  <si>
    <t>児・読中8-29
15/63/933</t>
  </si>
  <si>
    <t>1123741801</t>
  </si>
  <si>
    <t xml:space="preserve">ぼくのレオおじさん : ルーマニア・アルノカ平原のぼうけん </t>
  </si>
  <si>
    <t>ヤネッツ・レヴィ‖作 もたい/なつう‖訳 たかい/よしかず‖絵</t>
  </si>
  <si>
    <t>児・読中8-30
15/51/929</t>
  </si>
  <si>
    <t>1123741686</t>
  </si>
  <si>
    <t xml:space="preserve">バルト : 氷の海を生きぬいた犬 </t>
  </si>
  <si>
    <t>モニカ・カルネシ‖作・絵 中井/貴惠‖訳</t>
  </si>
  <si>
    <t>児・読中8-31
15/47/E0</t>
  </si>
  <si>
    <t>1123741645</t>
  </si>
  <si>
    <t xml:space="preserve">タンチョウのきずな : 「日本の鶴」の一年 </t>
  </si>
  <si>
    <t>久保/敬親‖写真と文</t>
  </si>
  <si>
    <t>児・読中8-32
15/349/488</t>
  </si>
  <si>
    <t>1123746826</t>
  </si>
  <si>
    <t xml:space="preserve">しもばしら </t>
  </si>
  <si>
    <t>細島/雅代‖写真 伊地知/英信‖文</t>
  </si>
  <si>
    <t>児・読中8-33
15/302/451</t>
  </si>
  <si>
    <t>1123746354</t>
  </si>
  <si>
    <t xml:space="preserve">ちいさなワオキツネザルのおはなし </t>
  </si>
  <si>
    <t>オフィーリア・レッドパス‖作・絵 松波/佐知子‖訳</t>
  </si>
  <si>
    <t>児・読中8-34
15/276/E0</t>
  </si>
  <si>
    <t>1123746099</t>
  </si>
  <si>
    <t xml:space="preserve">ヨハンナの電車のたび </t>
  </si>
  <si>
    <t>カトリーン・シェーラー‖作 松永/美穂‖訳</t>
  </si>
  <si>
    <t>児・読中8-35
15/271/E0</t>
  </si>
  <si>
    <t>1123746040</t>
  </si>
  <si>
    <t xml:space="preserve">猫の事務所 : ある小さな官衙に関する幻想 </t>
  </si>
  <si>
    <t>宮沢/賢治‖作 植垣/歩子‖絵</t>
  </si>
  <si>
    <t>児・読中8-36
15/38/E0</t>
  </si>
  <si>
    <t>1123741553</t>
  </si>
  <si>
    <t xml:space="preserve">トムテと赤いマフラー </t>
  </si>
  <si>
    <t>レーナ・アッロ‖文 カタリーナ・クルースヴァル‖絵 菱木/晃子‖訳</t>
  </si>
  <si>
    <t>児・読中8-37
15/269/E0</t>
  </si>
  <si>
    <t>1123746024</t>
  </si>
  <si>
    <t xml:space="preserve">食べているのは生きものだ </t>
  </si>
  <si>
    <t>森枝/卓士‖文・写真</t>
  </si>
  <si>
    <t>児・読中8-38
15/299/383</t>
  </si>
  <si>
    <t>1123746321</t>
  </si>
  <si>
    <t xml:space="preserve">にっぽんのおにぎり : 写真絵本おにぎり風土記 </t>
  </si>
  <si>
    <t>白央/篤司‖著</t>
  </si>
  <si>
    <t>児・読中8-39
15/300/383</t>
  </si>
  <si>
    <t>1123746339</t>
  </si>
  <si>
    <t xml:space="preserve">ぼくのニセモノをつくるには </t>
  </si>
  <si>
    <t>ヨシタケ/シンスケ‖作</t>
  </si>
  <si>
    <t>児・読中8-40
15/45/E0</t>
  </si>
  <si>
    <t>1123741629</t>
  </si>
  <si>
    <t xml:space="preserve">白い池黒い池 : イランのおはなし </t>
  </si>
  <si>
    <t>リタ・ジャハーン=フォルーズ‖再話 ヴァリ・ミンツィ‖絵 もたい/なつう‖訳</t>
  </si>
  <si>
    <t>児・読中8-41
15/42/E0</t>
  </si>
  <si>
    <t>1123741595</t>
  </si>
  <si>
    <t xml:space="preserve">仙人のおしえ </t>
  </si>
  <si>
    <t>おざわ/としお‖再話 かないだ/えつこ‖絵</t>
  </si>
  <si>
    <t>児・読中8-42
15/44/E0</t>
  </si>
  <si>
    <t>1123741611</t>
  </si>
  <si>
    <t xml:space="preserve">トイレをつくる未来をつくる </t>
  </si>
  <si>
    <t>会田/法行‖写真・文</t>
  </si>
  <si>
    <t>児・読中8-43
15/297/498</t>
  </si>
  <si>
    <t>1123746305</t>
  </si>
  <si>
    <t xml:space="preserve">ぜんぶわかる!カイコ </t>
  </si>
  <si>
    <t>新開/孝‖著 伴野/豊‖監修</t>
  </si>
  <si>
    <t>児・読中8-44
15/296/486</t>
  </si>
  <si>
    <t>1123746297</t>
  </si>
  <si>
    <t xml:space="preserve">地雷をふんだゾウ </t>
  </si>
  <si>
    <t>藤原/幸一‖写真・文</t>
  </si>
  <si>
    <t>児・読中8-45
15/292/489</t>
  </si>
  <si>
    <t>1123746255</t>
  </si>
  <si>
    <t xml:space="preserve">かき氷 : 天然氷をつくる </t>
  </si>
  <si>
    <t>児・読中8-46
15/293/588</t>
  </si>
  <si>
    <t>1123746263</t>
  </si>
  <si>
    <t xml:space="preserve">庭をつくろう! </t>
  </si>
  <si>
    <t>ゲルダ・ミューラー‖作 ふしみ/みさを‖訳</t>
  </si>
  <si>
    <t>児・読中8-47
15/39/E2</t>
  </si>
  <si>
    <t>1123741561</t>
  </si>
  <si>
    <t xml:space="preserve">ボルネオでオランウータンに会う : ケンタのジャングル体験 </t>
  </si>
  <si>
    <t>たかはし/あきら‖ぶん おおとも/やすお‖え</t>
  </si>
  <si>
    <t>児・読中8-48
15/48/462</t>
  </si>
  <si>
    <t>1123741652</t>
  </si>
  <si>
    <t xml:space="preserve">たんていネズミハーメリン </t>
  </si>
  <si>
    <t>ミニ・グレイ‖さく 灰島/かり‖やく</t>
  </si>
  <si>
    <t>児・読中8-49
15/256/E0</t>
  </si>
  <si>
    <t>1123745893</t>
  </si>
  <si>
    <t xml:space="preserve">動物の見ている世界 : 仕掛絵本図鑑 </t>
  </si>
  <si>
    <t>ギヨーム・デュプラ‖著 渡辺/滋人‖訳</t>
  </si>
  <si>
    <t>創元社</t>
  </si>
  <si>
    <t>児・読中8-50
15/291/481</t>
  </si>
  <si>
    <t>1123746248</t>
  </si>
  <si>
    <t>タイトル</t>
    <phoneticPr fontId="5"/>
  </si>
  <si>
    <t>セット</t>
    <phoneticPr fontId="5"/>
  </si>
  <si>
    <t>■高学年用8</t>
    <rPh sb="1" eb="2">
      <t>コウ</t>
    </rPh>
    <phoneticPr fontId="5"/>
  </si>
  <si>
    <t xml:space="preserve">名探偵と封じられた秘宝 </t>
  </si>
  <si>
    <t>はやみね/かおる‖作 佐藤/友生‖絵</t>
  </si>
  <si>
    <t>児・読高8-1
15/122/913</t>
  </si>
  <si>
    <t>1123742395</t>
  </si>
  <si>
    <t xml:space="preserve">リフカの旅 </t>
  </si>
  <si>
    <t>児・読高8-2
15/118/933</t>
  </si>
  <si>
    <t>1123742353</t>
  </si>
  <si>
    <t xml:space="preserve">サマセット四姉妹の大冒険 </t>
  </si>
  <si>
    <t>レズリー・M.M.ブルーム‖作 尾高/薫‖訳 中島/梨絵‖絵</t>
  </si>
  <si>
    <t>児・読高8-3
15/105/933</t>
  </si>
  <si>
    <t>1123742221</t>
  </si>
  <si>
    <t xml:space="preserve">フットボール・アカデミー 6 最高のキャプテンDFライアンの決意 </t>
  </si>
  <si>
    <t>トム・パーマー‖作 石崎/洋司‖訳 岡本/正樹‖絵</t>
  </si>
  <si>
    <t>児・読高8-4
15/107/933</t>
  </si>
  <si>
    <t>1123742247</t>
  </si>
  <si>
    <t xml:space="preserve">おしゃれ教室 </t>
  </si>
  <si>
    <t>アン・ファイン‖作 灰島/かり‖訳</t>
  </si>
  <si>
    <t>児・読高8-5
15/103/933</t>
  </si>
  <si>
    <t>1123742205</t>
  </si>
  <si>
    <t xml:space="preserve">オリガミ・ヨーダの研究レポート </t>
  </si>
  <si>
    <t>トム・アングルバーガー‖作 相良/倫子‖訳</t>
  </si>
  <si>
    <t>児・読高8-6
15/104/933</t>
  </si>
  <si>
    <t>1123742213</t>
  </si>
  <si>
    <t xml:space="preserve">新聞は、あなたと世界をつなぐ窓 : NIE教育に新聞を </t>
  </si>
  <si>
    <t>木村/葉子‖著</t>
  </si>
  <si>
    <t>児・読高8-7
15/341/070</t>
  </si>
  <si>
    <t>1123746743</t>
  </si>
  <si>
    <t xml:space="preserve">コービーの海 </t>
  </si>
  <si>
    <t>ベン・マイケルセン‖作 代田/亜香子‖訳</t>
  </si>
  <si>
    <t>児・読高8-8
15/94/933</t>
  </si>
  <si>
    <t>1123742114</t>
  </si>
  <si>
    <t xml:space="preserve">おどろきの東京縄文人 </t>
  </si>
  <si>
    <t>瀧井/宏臣‖著</t>
  </si>
  <si>
    <t>児・読高8-9
15/339/210</t>
  </si>
  <si>
    <t>1123746727</t>
  </si>
  <si>
    <t xml:space="preserve">調べてみよう、書いてみよう </t>
  </si>
  <si>
    <t>最相/葉月‖著</t>
  </si>
  <si>
    <t>児・読高8-10
15/340/375</t>
  </si>
  <si>
    <t>1123746735</t>
  </si>
  <si>
    <t xml:space="preserve">みんな知りたい!ドクターイエローのひみつ </t>
  </si>
  <si>
    <t>飯田/守‖著</t>
  </si>
  <si>
    <t>児・読高8-11
15/511/546</t>
  </si>
  <si>
    <t>1123751297</t>
  </si>
  <si>
    <t xml:space="preserve">不思議な尻尾 </t>
  </si>
  <si>
    <t>マーガレット・マーヒー‖著 山田/順子‖訳</t>
  </si>
  <si>
    <t>児・読高8-12
15/131/933</t>
  </si>
  <si>
    <t>1211152614</t>
  </si>
  <si>
    <t xml:space="preserve">ブロード街の12日間 </t>
  </si>
  <si>
    <t>デボラ・ホプキンソン‖著 千葉/茂樹‖訳</t>
  </si>
  <si>
    <t>児・読高8-13
15/95/933</t>
  </si>
  <si>
    <t>1123742122</t>
  </si>
  <si>
    <t xml:space="preserve">ぼくと象のものがたり </t>
  </si>
  <si>
    <t>リン・ケリー‖作 若林/千鶴‖訳</t>
  </si>
  <si>
    <t>児・読高8-14
15/333/933</t>
  </si>
  <si>
    <t>1123746669</t>
  </si>
  <si>
    <t xml:space="preserve">ぼくとテスの秘密の七日間 </t>
  </si>
  <si>
    <t>アンナ・ウォルツ‖作 野坂/悦子‖訳 きたむら/さとし‖絵</t>
  </si>
  <si>
    <t>児・読高8-15
15/334/949</t>
  </si>
  <si>
    <t>1123746677</t>
  </si>
  <si>
    <t xml:space="preserve">勇者ライと3つの扉 1 金の扉 </t>
  </si>
  <si>
    <t>エミリー・ロッダ‖著 岡田/好惠‖訳 緑川/美帆‖イラスト</t>
  </si>
  <si>
    <t>KADOKAWA</t>
  </si>
  <si>
    <t>児・読高8-16
15/111/933</t>
  </si>
  <si>
    <t>1123742288</t>
  </si>
  <si>
    <t xml:space="preserve">勇者ライと3つの扉 2 銀の扉 </t>
  </si>
  <si>
    <t>児・読高8-17
15/112/933</t>
  </si>
  <si>
    <t>1123742296</t>
  </si>
  <si>
    <t xml:space="preserve">勇者ライと3つの扉 3 木の扉 </t>
  </si>
  <si>
    <t>児・読高8-18
15/113/933</t>
  </si>
  <si>
    <t>1123742304</t>
  </si>
  <si>
    <t xml:space="preserve">みずがめ座流星群の夏 </t>
  </si>
  <si>
    <t>杉本/りえ‖作 佐竹/美保‖絵</t>
  </si>
  <si>
    <t>児・読高8-19
15/114/913</t>
  </si>
  <si>
    <t>1123742312</t>
  </si>
  <si>
    <t xml:space="preserve">ゆめみの駅遺失物係 </t>
  </si>
  <si>
    <t>安東/みきえ‖[著]</t>
  </si>
  <si>
    <t>児・読高8-20
15/99/913</t>
  </si>
  <si>
    <t>1123742163</t>
  </si>
  <si>
    <t xml:space="preserve">さくらいろの季節 </t>
  </si>
  <si>
    <t>蒼沼/洋人‖著</t>
  </si>
  <si>
    <t>児・読高8-21
15/98/913</t>
  </si>
  <si>
    <t>1123742155</t>
  </si>
  <si>
    <t xml:space="preserve">すしのひみつ </t>
  </si>
  <si>
    <t>日比野/光敏‖著</t>
  </si>
  <si>
    <t>児・読高8-22
15/77/383</t>
  </si>
  <si>
    <t>1123741942</t>
  </si>
  <si>
    <t xml:space="preserve">マララ : 教育のために立ち上がり、世界を変えた少女 </t>
  </si>
  <si>
    <t>マララ・ユスフザイ‖著 パトリシア・マコーミック‖著 道傳/愛子‖訳</t>
  </si>
  <si>
    <t>児・読高8-23
15/512/289</t>
  </si>
  <si>
    <t>1123751305</t>
  </si>
  <si>
    <t xml:space="preserve">声の出ないぼくとマリさんの一週間 </t>
  </si>
  <si>
    <t>松本/聰美‖作 渡邊/智子‖絵</t>
  </si>
  <si>
    <t>児・読高8-24
15/335/913</t>
  </si>
  <si>
    <t>1123746685</t>
  </si>
  <si>
    <t xml:space="preserve">月夜に見参! </t>
  </si>
  <si>
    <t>斉藤/洋‖作 大矢/正和‖絵</t>
  </si>
  <si>
    <t>児・読高8-25
15/97/913</t>
  </si>
  <si>
    <t>1123742148</t>
  </si>
  <si>
    <t xml:space="preserve">1時間の物語 </t>
  </si>
  <si>
    <t>日本児童文学者協会‖編 黒須/高嶺‖絵</t>
  </si>
  <si>
    <t>児・読高8-26
15/96/913</t>
  </si>
  <si>
    <t>1123742130</t>
  </si>
  <si>
    <t xml:space="preserve">夏休みの秘密の友だち </t>
  </si>
  <si>
    <t>富安/陽子‖著 大庭/賢哉‖絵</t>
  </si>
  <si>
    <t>児・読高8-27
15/89/913</t>
  </si>
  <si>
    <t>1123742064</t>
  </si>
  <si>
    <t xml:space="preserve">それぞれの名前 </t>
  </si>
  <si>
    <t>春間/美幸‖著</t>
  </si>
  <si>
    <t>児・読高8-28
15/90/913</t>
  </si>
  <si>
    <t>1123742072</t>
  </si>
  <si>
    <t xml:space="preserve">鳥海山の空の上から </t>
  </si>
  <si>
    <t>三輪/裕子‖作 佐藤/真紀子‖絵</t>
  </si>
  <si>
    <t>児・読高8-29
15/91/913</t>
  </si>
  <si>
    <t>1123742080</t>
  </si>
  <si>
    <t xml:space="preserve">ブルーとオレンジ </t>
  </si>
  <si>
    <t>福田/隆浩‖著</t>
  </si>
  <si>
    <t>児・読高8-30
15/336/913</t>
  </si>
  <si>
    <t>1123746693</t>
  </si>
  <si>
    <t xml:space="preserve">踊る光 </t>
  </si>
  <si>
    <t>トンケ・ドラフト‖作 西村/由美‖訳 宮越/暁子‖絵</t>
  </si>
  <si>
    <t>児・読高8-31
15/124/949</t>
  </si>
  <si>
    <t>1123742411</t>
  </si>
  <si>
    <t xml:space="preserve">母さんが消えた夏 </t>
  </si>
  <si>
    <t>キャロライン・アダーソン‖著 田中/奈津子‖訳</t>
  </si>
  <si>
    <t>児・読高8-32
15/332/933</t>
  </si>
  <si>
    <t>1123746651</t>
  </si>
  <si>
    <t xml:space="preserve">ウソつきとスパイ </t>
  </si>
  <si>
    <t>レベッカ・ステッド‖作 樋渡/正人‖訳</t>
  </si>
  <si>
    <t>児・読高8-33
15/93/933</t>
  </si>
  <si>
    <t>1123742106</t>
  </si>
  <si>
    <t xml:space="preserve">いっしょにアんべ! </t>
  </si>
  <si>
    <t>高森/美由紀‖作 ミロコマチコ‖絵</t>
  </si>
  <si>
    <t>2014.2</t>
  </si>
  <si>
    <t>児・読高8-34
15/338/913</t>
  </si>
  <si>
    <t>1123746719</t>
  </si>
  <si>
    <t xml:space="preserve">ワカンネークエスト : わたしたちのストーリー </t>
  </si>
  <si>
    <t>中松/まるは‖作 北沢/夕芸‖絵</t>
  </si>
  <si>
    <t>児・読高8-35
15/337/913</t>
  </si>
  <si>
    <t>1123746701</t>
  </si>
  <si>
    <t xml:space="preserve">酒天童子 </t>
  </si>
  <si>
    <t>竹下/文子‖著 平沢/下戸‖絵</t>
  </si>
  <si>
    <t>児・読高8-36
15/100/913</t>
  </si>
  <si>
    <t>1123742171</t>
  </si>
  <si>
    <t xml:space="preserve">一年後のおくりもの </t>
  </si>
  <si>
    <t>サラ・リーン‖作 宮坂/宏美‖訳 片山/若子‖絵</t>
  </si>
  <si>
    <t>児・読高8-37
15/73/933</t>
  </si>
  <si>
    <t>1123741900</t>
  </si>
  <si>
    <t xml:space="preserve">リリコは眠れない </t>
  </si>
  <si>
    <t>高楼/方子‖作 松岡/潤‖絵</t>
  </si>
  <si>
    <t>児・読高8-38
15/322/913</t>
  </si>
  <si>
    <t>1123746552</t>
  </si>
  <si>
    <t xml:space="preserve">マヤの一生 </t>
  </si>
  <si>
    <t>椋/鳩十‖著 小泉/澄夫‖画</t>
  </si>
  <si>
    <t>児・読高8-39
15/75/913</t>
  </si>
  <si>
    <t>1123741926</t>
  </si>
  <si>
    <t xml:space="preserve">河合雅雄の動物記 8 ひとりザルのマックとフータ </t>
  </si>
  <si>
    <t>草山/万兎‖作</t>
  </si>
  <si>
    <t>児・読高8-40
15/321/913</t>
  </si>
  <si>
    <t>1123746545</t>
  </si>
  <si>
    <t xml:space="preserve">巨大隕石から地球を守れ </t>
  </si>
  <si>
    <t>高橋/典嗣‖著</t>
  </si>
  <si>
    <t>児・読高8-41
15/55/447</t>
  </si>
  <si>
    <t>1123741728</t>
  </si>
  <si>
    <t xml:space="preserve">きみは知らないほうがいい </t>
  </si>
  <si>
    <t>岩瀬/成子‖作 長谷川/集平‖絵</t>
  </si>
  <si>
    <t>児・読高8-42
15/53/913</t>
  </si>
  <si>
    <t>1123741702</t>
  </si>
  <si>
    <t xml:space="preserve">宇宙人に会いたい! : 天文学者が探る地球外生命のなぞ </t>
  </si>
  <si>
    <t>平林/久‖著</t>
  </si>
  <si>
    <t>児・読高8-43
15/52/440</t>
  </si>
  <si>
    <t>1123741694</t>
  </si>
  <si>
    <t xml:space="preserve">お米の魅力つたえたい!米と話して365日 </t>
  </si>
  <si>
    <t>谷本/雄治‖著 こぐれ/けんじろう‖絵</t>
  </si>
  <si>
    <t>児・読高8-44
15/54/289</t>
  </si>
  <si>
    <t>1123741710</t>
  </si>
  <si>
    <t xml:space="preserve">だれにも話さなかった祖父のこと </t>
  </si>
  <si>
    <t>マイケル・モーパーゴ‖文 ジェマ・オチャラハン‖絵 片岡/しのぶ‖訳</t>
  </si>
  <si>
    <t>児・読高8-45
15/106/933</t>
  </si>
  <si>
    <t>1123742239</t>
  </si>
  <si>
    <t xml:space="preserve">トマス・ジェファソン 本を愛し、集めた人 </t>
  </si>
  <si>
    <t>バーブ・ローゼンストック‖文 ジョン・オブライエン‖絵 渋谷/弘子‖訳</t>
  </si>
  <si>
    <t>児・読高8-46
15/275/E0</t>
  </si>
  <si>
    <t>1123746081</t>
  </si>
  <si>
    <t xml:space="preserve">やぎのしずかのしんみりしたいちにち </t>
  </si>
  <si>
    <t>田島/征三‖作</t>
  </si>
  <si>
    <t>児・読高8-47
15/46/E0</t>
  </si>
  <si>
    <t>1123741637</t>
  </si>
  <si>
    <t xml:space="preserve">ともだちってだれのこと? </t>
  </si>
  <si>
    <t>岩瀬/成子‖作 中沢/美帆‖絵</t>
  </si>
  <si>
    <t>児・読高8-48
15/279/E0</t>
  </si>
  <si>
    <t>1123746123</t>
  </si>
  <si>
    <t xml:space="preserve">シカになったシバ </t>
  </si>
  <si>
    <t>藤原/理加‖文 中山/玲佳‖絵</t>
  </si>
  <si>
    <t>児・読高8-49
15/40/E2</t>
  </si>
  <si>
    <t>1123741579</t>
  </si>
  <si>
    <t xml:space="preserve">ミケランジェロ : 石に命をふきこんだ天才 </t>
  </si>
  <si>
    <t>キアーラ・ロッサーニ‖文 ビンバ・ランドマン‖絵 森田/義之‖訳</t>
  </si>
  <si>
    <t>児・読高8-50
15/251/E2</t>
  </si>
  <si>
    <t>1123745844</t>
  </si>
  <si>
    <t xml:space="preserve">ヘレン・ケラーのかぎりない夢 : 見る・聞く・話す・読む・書く・学ぶ夢に挑戦した生涯 </t>
  </si>
  <si>
    <t>ドリーン・ラパポート‖文 マット・タヴァレス‖絵 もりうち/すみこ‖訳</t>
  </si>
  <si>
    <t>児・読高8-51
15/254/E0</t>
  </si>
  <si>
    <t>1123745877</t>
  </si>
  <si>
    <t>■YA（中高生）用8</t>
    <rPh sb="4" eb="7">
      <t>チュウコウセイ</t>
    </rPh>
    <rPh sb="8" eb="9">
      <t>ヨウ</t>
    </rPh>
    <phoneticPr fontId="5"/>
  </si>
  <si>
    <t>タイトル</t>
    <phoneticPr fontId="5"/>
  </si>
  <si>
    <t>セット</t>
    <phoneticPr fontId="5"/>
  </si>
  <si>
    <t xml:space="preserve">スギナの島留学日記 </t>
  </si>
  <si>
    <t>渡邊/杉菜‖著</t>
  </si>
  <si>
    <t>児文館
2015</t>
    <rPh sb="0" eb="1">
      <t>ジ</t>
    </rPh>
    <rPh sb="1" eb="2">
      <t>ブン</t>
    </rPh>
    <rPh sb="2" eb="3">
      <t>カン</t>
    </rPh>
    <phoneticPr fontId="16"/>
  </si>
  <si>
    <t>児・読YA8-1
15/136/371</t>
  </si>
  <si>
    <t>1211152663</t>
  </si>
  <si>
    <t xml:space="preserve">大きらいなやつがいる君のためのリベンジマニュアル </t>
  </si>
  <si>
    <t>豊島/ミホ‖著</t>
  </si>
  <si>
    <t>児・読YA8-2
15/137/914</t>
  </si>
  <si>
    <t>1211152671</t>
  </si>
  <si>
    <t xml:space="preserve">耳なし芳一からの手紙 : 名探偵浅見光彦の事件簿 </t>
  </si>
  <si>
    <t>内田/康夫‖作 青山/浩行‖絵</t>
  </si>
  <si>
    <t>児・読YA8-3
15/346/913</t>
  </si>
  <si>
    <t>1123746792</t>
  </si>
  <si>
    <t xml:space="preserve">嵐をよぶ合唱コンクール!? </t>
  </si>
  <si>
    <t>宮下/恵茉‖作 カタノ/トモコ‖絵</t>
  </si>
  <si>
    <t>児・読YA8-4
15/121/913</t>
  </si>
  <si>
    <t>1123742387</t>
  </si>
  <si>
    <t xml:space="preserve">からたちの花がさいたよ : 北原白秋童謡選 </t>
  </si>
  <si>
    <t>北原/白秋‖[著] 与田/凖一‖編</t>
  </si>
  <si>
    <t>児・読YA8-5
15/120/911</t>
  </si>
  <si>
    <t>1123742379</t>
  </si>
  <si>
    <t xml:space="preserve">24の怖い話 </t>
  </si>
  <si>
    <t>スーザン・プライス‖作 安藤/紀子‖[ほか]訳</t>
  </si>
  <si>
    <t>ロクリン社</t>
  </si>
  <si>
    <t>児・読YA8-6
15/342/933</t>
  </si>
  <si>
    <t>1123746750</t>
  </si>
  <si>
    <t>ロックウッド除霊探偵局 1[上] 霊を呼ぶペンダント 上</t>
  </si>
  <si>
    <t>ジョナサン・ストラウド‖作 金原/瑞人‖訳 松山/美保‖訳</t>
  </si>
  <si>
    <t>児・読YA8-7
15/116/933</t>
  </si>
  <si>
    <t>1123742338</t>
  </si>
  <si>
    <t>ロックウッド除霊探偵局 1[下] 霊を呼ぶペンダント 下</t>
  </si>
  <si>
    <t>児・読YA8-8
15/117/933</t>
  </si>
  <si>
    <t>1123742346</t>
  </si>
  <si>
    <t xml:space="preserve">タイムライダーズ [1]-1 </t>
  </si>
  <si>
    <t>アレックス・スカロウ‖作 金原/瑞人‖訳 樋渡/正人‖訳</t>
  </si>
  <si>
    <t>児・読YA8-9
15/343/933</t>
  </si>
  <si>
    <t>1123746768</t>
  </si>
  <si>
    <t xml:space="preserve">タイムライダーズ [1]-2 </t>
  </si>
  <si>
    <t>児・読YA8-10
15/115/933</t>
  </si>
  <si>
    <t>1123742320</t>
  </si>
  <si>
    <t xml:space="preserve">マザーランドの月 </t>
  </si>
  <si>
    <t>サリー・ガードナー‖著 三辺/律子‖訳</t>
  </si>
  <si>
    <t>児・読YA8-11
15/119/933</t>
  </si>
  <si>
    <t>1123742361</t>
  </si>
  <si>
    <t xml:space="preserve">まだなにかある 上 </t>
  </si>
  <si>
    <t>パトリック・ネス‖著 三辺/律子‖訳</t>
  </si>
  <si>
    <t>辰巳出版</t>
  </si>
  <si>
    <t>児・読YA8-12
15/133/933</t>
  </si>
  <si>
    <t>1211152630</t>
  </si>
  <si>
    <t xml:space="preserve">まだなにかある 下 </t>
  </si>
  <si>
    <t>児・読YA8-13
15/134/933</t>
  </si>
  <si>
    <t>1211152648</t>
  </si>
  <si>
    <t xml:space="preserve">少年探偵 </t>
  </si>
  <si>
    <t>小路/幸也‖著</t>
  </si>
  <si>
    <t>児・読YA8-14
15/135/913</t>
  </si>
  <si>
    <t>1211152655</t>
  </si>
  <si>
    <t xml:space="preserve">14歳からわかる生命倫理 </t>
  </si>
  <si>
    <t>雨宮/処凛‖著</t>
  </si>
  <si>
    <t>児・読YA8-15
15/344/490</t>
  </si>
  <si>
    <t>1123746776</t>
  </si>
  <si>
    <t xml:space="preserve">都会(まち)のトム&amp;ソーヤ 12 IN THEナイト </t>
  </si>
  <si>
    <t>はやみね/かおる‖[著] にし/けいこ‖画</t>
  </si>
  <si>
    <t>児・読YA8-16
15/102/913</t>
  </si>
  <si>
    <t>1123742197</t>
  </si>
  <si>
    <t xml:space="preserve">ロボットは東大に入れるか </t>
  </si>
  <si>
    <t>新井/紀子‖著 100%ORANGE‖装画・挿画</t>
  </si>
  <si>
    <t>イースト・プレス</t>
  </si>
  <si>
    <t>児・読YA8-17
15/345/007</t>
  </si>
  <si>
    <t>1123746784</t>
  </si>
  <si>
    <t xml:space="preserve">しばしとどめん北斎羽衣 </t>
  </si>
  <si>
    <t>花形/みつる‖著</t>
  </si>
  <si>
    <t>児・読YA8-18
15/132/913</t>
  </si>
  <si>
    <t>1211152622</t>
  </si>
  <si>
    <t xml:space="preserve">遠い日の呼び声 </t>
  </si>
  <si>
    <t>ロバート・ウェストール‖作 野沢/佳織‖訳</t>
  </si>
  <si>
    <t>児・読YA8-19
15/109/933</t>
  </si>
  <si>
    <t>1123742262</t>
  </si>
  <si>
    <t xml:space="preserve">あまねく神竜住まう国 </t>
  </si>
  <si>
    <t>荻原/規子‖作</t>
  </si>
  <si>
    <t>児・読YA8-20
15/101/913</t>
  </si>
  <si>
    <t>1123742189</t>
  </si>
  <si>
    <t xml:space="preserve">川床にえくぼが三つ </t>
  </si>
  <si>
    <t>にしがき/ようこ‖著</t>
  </si>
  <si>
    <t>児・読YA8-21
15/108/913</t>
  </si>
  <si>
    <t>1123742254</t>
  </si>
  <si>
    <t xml:space="preserve">仮面の街 </t>
  </si>
  <si>
    <t>ウィリアム・アレグザンダー‖著 斎藤/倫子‖訳</t>
  </si>
  <si>
    <t>児・読YA8-22
15/88/933</t>
  </si>
  <si>
    <t>1123742056</t>
  </si>
  <si>
    <t xml:space="preserve">サマーと幸運の小麦畑 </t>
  </si>
  <si>
    <t>シンシア・カドハタ‖著 代田/亜香子‖訳 金原/瑞人‖選</t>
  </si>
  <si>
    <t>児・読YA8-23
15/328/933</t>
  </si>
  <si>
    <t>1123746610</t>
  </si>
  <si>
    <t xml:space="preserve">スモーキー山脈からの手紙 </t>
  </si>
  <si>
    <t>バーバラ・オコーナー‖作 こだま/ともこ‖訳</t>
  </si>
  <si>
    <t>児・読YA8-24
15/79/933</t>
  </si>
  <si>
    <t>1123741967</t>
  </si>
  <si>
    <t xml:space="preserve">アラスカの小さな家族 : バラードクリークのボー </t>
  </si>
  <si>
    <t>カークパトリック・ヒル‖著 レウィン・ファム‖絵 田中/奈津子‖訳</t>
  </si>
  <si>
    <t>児・読YA8-25
15/80/933</t>
  </si>
  <si>
    <t>1123741975</t>
  </si>
  <si>
    <t xml:space="preserve">赤いペン </t>
  </si>
  <si>
    <t>澤井/美穂‖作 中島/梨絵‖絵</t>
  </si>
  <si>
    <t>児・読YA8-26
15/87/913</t>
  </si>
  <si>
    <t>1123742049</t>
  </si>
  <si>
    <t xml:space="preserve">うたうとは小さないのちひろいあげ </t>
  </si>
  <si>
    <t>村上/しいこ‖著</t>
  </si>
  <si>
    <t>児・読YA8-27
15/130/913</t>
  </si>
  <si>
    <t>1211152606</t>
  </si>
  <si>
    <t xml:space="preserve">ABC! : 曙第二中学校放送部 </t>
  </si>
  <si>
    <t>市川/朔久子‖著</t>
  </si>
  <si>
    <t>児・読YA8-28
15/81/913</t>
  </si>
  <si>
    <t>1123741983</t>
  </si>
  <si>
    <t xml:space="preserve">風のヒルクライム : ぼくらの自転車ロードレース </t>
  </si>
  <si>
    <t>加部/鈴子‖作</t>
  </si>
  <si>
    <t>児・読YA8-29
15/82/913</t>
  </si>
  <si>
    <t>1123741991</t>
  </si>
  <si>
    <t xml:space="preserve">清政 : 絵師になりたかった少年 </t>
  </si>
  <si>
    <t>茂木/ちあき‖作 高橋/ユミ‖絵</t>
  </si>
  <si>
    <t>児・読YA8-30
15/83/913</t>
  </si>
  <si>
    <t>1123742007</t>
  </si>
  <si>
    <t xml:space="preserve">あん </t>
  </si>
  <si>
    <t>ドリアン助川∥著</t>
  </si>
  <si>
    <t>2013.2</t>
  </si>
  <si>
    <t>児・読YA8-31
15/129/913</t>
  </si>
  <si>
    <t>1211152598</t>
  </si>
  <si>
    <t xml:space="preserve">クリオネのしっぽ </t>
  </si>
  <si>
    <t>長崎/夏海‖著 佐藤/真紀子‖絵</t>
  </si>
  <si>
    <t>2014.4</t>
  </si>
  <si>
    <t>児・読YA8-32
15/84/913</t>
  </si>
  <si>
    <t>1123742015</t>
  </si>
  <si>
    <t xml:space="preserve">時速47メートルの疾走 </t>
  </si>
  <si>
    <t>吉野/万理子‖著</t>
  </si>
  <si>
    <t>児・読YA8-33
15/329/913</t>
  </si>
  <si>
    <t>1123746628</t>
  </si>
  <si>
    <t xml:space="preserve">空へ </t>
  </si>
  <si>
    <t>いとう/みく‖作</t>
  </si>
  <si>
    <t>児・読YA8-34
15/85/913</t>
  </si>
  <si>
    <t>1123742023</t>
  </si>
  <si>
    <t xml:space="preserve">風味[さんじゅうまる] </t>
  </si>
  <si>
    <t>まはら/三桃‖著</t>
  </si>
  <si>
    <t>児・読YA8-35
15/330/913</t>
  </si>
  <si>
    <t>1123746636</t>
  </si>
  <si>
    <t xml:space="preserve">生きる : 劉連仁の物語 </t>
  </si>
  <si>
    <t>森越/智子‖作 谷口/広樹‖絵</t>
  </si>
  <si>
    <t>児・読YA8-36
15/86/366</t>
  </si>
  <si>
    <t>1123742031</t>
  </si>
  <si>
    <t xml:space="preserve">東京大空襲を忘れない </t>
  </si>
  <si>
    <t>児・読YA8-37
15/92/210</t>
  </si>
  <si>
    <t>1123742098</t>
  </si>
  <si>
    <t xml:space="preserve">テンプル・グランディン自閉症と生きる </t>
  </si>
  <si>
    <t>サイ・モンゴメリー‖著 杉本/詠美‖訳</t>
  </si>
  <si>
    <t>児・読YA8-38
15/331/289</t>
  </si>
  <si>
    <t>1123746644</t>
  </si>
  <si>
    <t xml:space="preserve">偽りの王子 </t>
  </si>
  <si>
    <t>ジェニファー・A.ニールセン‖作 橋本/恵‖訳</t>
  </si>
  <si>
    <t>児・読YA8-39
15/70/933</t>
  </si>
  <si>
    <t>1123741876</t>
  </si>
  <si>
    <t xml:space="preserve">花粉症のない未来のために : 無花粉スギの研究者・斎藤真己 </t>
  </si>
  <si>
    <t>金治/直美‖文</t>
  </si>
  <si>
    <t>児・読YA8-40
15/317/653</t>
  </si>
  <si>
    <t>1123746503</t>
  </si>
  <si>
    <t xml:space="preserve">きみ江さん : ハンセン病を生きて </t>
  </si>
  <si>
    <t>片野田/斉‖著</t>
  </si>
  <si>
    <t>児・読YA8-41
15/56/289</t>
  </si>
  <si>
    <t>1123741736</t>
  </si>
  <si>
    <t xml:space="preserve">クジラにあいたいときは </t>
  </si>
  <si>
    <t>ジュリー・フォリアーノ‖文 エリン・E.ステッド‖絵 金原/瑞人‖訳</t>
  </si>
  <si>
    <t>児・読YA8-42
15/273/E0</t>
  </si>
  <si>
    <t>1123746065</t>
  </si>
  <si>
    <t xml:space="preserve">ハーレムの闘う本屋 : ルイス・ミショーの生涯 </t>
  </si>
  <si>
    <t>ヴォーンダ・ミショー・ネルソン‖著 R.グレゴリー・クリスティ‖イラスト 原田/勝‖訳</t>
  </si>
  <si>
    <t>児・読YA8-43
15/128/933</t>
  </si>
  <si>
    <t>1211152580</t>
  </si>
  <si>
    <t xml:space="preserve">わたしが外人だったころ </t>
  </si>
  <si>
    <t>鶴見/俊輔‖文 佐々木/マキ‖絵</t>
  </si>
  <si>
    <t>児・読YA8-44
15/123/289</t>
  </si>
  <si>
    <t>1123742403</t>
  </si>
  <si>
    <t xml:space="preserve">へんな生きもの へんな生きざま </t>
  </si>
  <si>
    <t>早川/いくを‖[著]</t>
  </si>
  <si>
    <t>エクスナレッジ</t>
  </si>
  <si>
    <t>2015.8</t>
  </si>
  <si>
    <t>児・読YA8-45
15/127/480</t>
  </si>
  <si>
    <t>1211152572</t>
  </si>
  <si>
    <t xml:space="preserve">とうめいのサイ </t>
  </si>
  <si>
    <t>くすはら/順子‖[作]</t>
  </si>
  <si>
    <t>児・読YA8-46
15/43/E0</t>
  </si>
  <si>
    <t>1123741603</t>
  </si>
  <si>
    <t xml:space="preserve">希望のダンス : エイズで親をなくしたウガンダの子どもたち </t>
  </si>
  <si>
    <t>渋谷/敦志‖写真・文</t>
  </si>
  <si>
    <t>児・読YA8-47
15/50/369</t>
  </si>
  <si>
    <t>1123741678</t>
  </si>
  <si>
    <t xml:space="preserve">宮沢賢治「旭川。」より </t>
  </si>
  <si>
    <t>宮沢/賢治‖[原作] あべ/弘士‖文・画</t>
  </si>
  <si>
    <t>児・読YA8-48
15/126/726</t>
  </si>
  <si>
    <t>1211152564</t>
  </si>
  <si>
    <t xml:space="preserve">リンドバーグ : 空飛ぶネズミの大冒険 </t>
  </si>
  <si>
    <t>トーベン・クールマン‖作 金原/瑞人‖訳</t>
  </si>
  <si>
    <t>児・読YA8-49
15/41/E0</t>
  </si>
  <si>
    <t>1123741587</t>
  </si>
  <si>
    <t xml:space="preserve">ハリス・バーディックの謎 </t>
  </si>
  <si>
    <t>C.V.オールズバーグ‖絵と文 村上/春樹‖訳</t>
  </si>
  <si>
    <t>児・読YA8-50
15/125/726</t>
  </si>
  <si>
    <t>1211152556</t>
  </si>
  <si>
    <t xml:space="preserve">ヒワとゾウガメ </t>
  </si>
  <si>
    <t>安東/みきえ‖さく ミロコマチコ‖え</t>
  </si>
  <si>
    <t>児・読YA8-51
15/278/E0</t>
  </si>
  <si>
    <t>1123746115</t>
  </si>
  <si>
    <t xml:space="preserve">シェイクスピアストーリーズ </t>
  </si>
  <si>
    <t>シェイクスピア‖[原作] アンドリュー・マシューズ‖文 アンジェラ・バレット‖絵 島/式子‖訳 島/玲子‖訳</t>
  </si>
  <si>
    <t>児・読YA8-52
15/49/932</t>
  </si>
  <si>
    <t>1123741660</t>
  </si>
  <si>
    <t>■参考図書9</t>
    <phoneticPr fontId="5"/>
  </si>
  <si>
    <t xml:space="preserve">朝日ジュニア学習年鑑 2015 </t>
  </si>
  <si>
    <t>児・参9-1
15/475/059</t>
  </si>
  <si>
    <t>1123750935</t>
  </si>
  <si>
    <t xml:space="preserve">日本のすがた : 表とグラフでみる社会科資料集 2015 </t>
  </si>
  <si>
    <t>矢野恒太記念会‖編集</t>
  </si>
  <si>
    <t>児・参9-2
15/509/351</t>
  </si>
  <si>
    <t>1123751271</t>
  </si>
  <si>
    <t xml:space="preserve">現代用語の基礎知識学習版 : 子どもはもちろん大人にも。 2015→2016 </t>
  </si>
  <si>
    <t>現代用語検定協会‖監修</t>
  </si>
  <si>
    <t>児・参9-3
15/510/031</t>
  </si>
  <si>
    <t>1123751289</t>
  </si>
  <si>
    <t xml:space="preserve">ニュース年鑑 2015 </t>
  </si>
  <si>
    <t>池上/彰‖監修</t>
  </si>
  <si>
    <t>児・参9-4
15/438/304</t>
  </si>
  <si>
    <t>1123750562</t>
  </si>
  <si>
    <t xml:space="preserve">スポーツ年鑑 2015 </t>
  </si>
  <si>
    <t>児・参9-5
15/508/780</t>
  </si>
  <si>
    <t>1123751263</t>
  </si>
  <si>
    <t>タイトル</t>
    <phoneticPr fontId="5"/>
  </si>
  <si>
    <t>セット</t>
    <phoneticPr fontId="5"/>
  </si>
  <si>
    <t>児文館　2016</t>
    <rPh sb="0" eb="1">
      <t>ジ</t>
    </rPh>
    <rPh sb="1" eb="2">
      <t>ブン</t>
    </rPh>
    <rPh sb="2" eb="3">
      <t>カン</t>
    </rPh>
    <phoneticPr fontId="5"/>
  </si>
  <si>
    <t>児・読YA高1-1</t>
    <rPh sb="5" eb="6">
      <t>タカ</t>
    </rPh>
    <phoneticPr fontId="7"/>
  </si>
  <si>
    <t>児・読YA高1-2</t>
    <rPh sb="5" eb="6">
      <t>タカ</t>
    </rPh>
    <phoneticPr fontId="7"/>
  </si>
  <si>
    <t>児・読YA高1-3</t>
    <rPh sb="5" eb="6">
      <t>タカ</t>
    </rPh>
    <phoneticPr fontId="7"/>
  </si>
  <si>
    <t>児・読YA高1-4</t>
    <rPh sb="5" eb="6">
      <t>タカ</t>
    </rPh>
    <phoneticPr fontId="7"/>
  </si>
  <si>
    <t>児・読YA高1-5</t>
    <rPh sb="5" eb="6">
      <t>タカ</t>
    </rPh>
    <phoneticPr fontId="7"/>
  </si>
  <si>
    <t>児・読YA高1-6</t>
    <rPh sb="5" eb="6">
      <t>タカ</t>
    </rPh>
    <phoneticPr fontId="7"/>
  </si>
  <si>
    <t>児・読YA高1-7</t>
    <rPh sb="5" eb="6">
      <t>タカ</t>
    </rPh>
    <phoneticPr fontId="7"/>
  </si>
  <si>
    <t>児・読YA高1-8</t>
    <rPh sb="5" eb="6">
      <t>タカ</t>
    </rPh>
    <phoneticPr fontId="7"/>
  </si>
  <si>
    <t>児・読YA高1-9</t>
    <rPh sb="5" eb="6">
      <t>タカ</t>
    </rPh>
    <phoneticPr fontId="7"/>
  </si>
  <si>
    <t>児・読YA高1-10</t>
    <rPh sb="5" eb="6">
      <t>タカ</t>
    </rPh>
    <phoneticPr fontId="7"/>
  </si>
  <si>
    <t>児・読YA高1-11</t>
    <rPh sb="5" eb="6">
      <t>タカ</t>
    </rPh>
    <phoneticPr fontId="7"/>
  </si>
  <si>
    <t>児・読YA高1-12</t>
    <rPh sb="5" eb="6">
      <t>タカ</t>
    </rPh>
    <phoneticPr fontId="7"/>
  </si>
  <si>
    <t>児・読YA高1-13</t>
    <rPh sb="5" eb="6">
      <t>タカ</t>
    </rPh>
    <phoneticPr fontId="7"/>
  </si>
  <si>
    <t>児・読YA高1-14</t>
    <rPh sb="5" eb="6">
      <t>タカ</t>
    </rPh>
    <phoneticPr fontId="7"/>
  </si>
  <si>
    <t>児・読YA高1-15</t>
    <rPh sb="5" eb="6">
      <t>タカ</t>
    </rPh>
    <phoneticPr fontId="7"/>
  </si>
  <si>
    <t>児・読YA高1-16</t>
    <rPh sb="5" eb="6">
      <t>タカ</t>
    </rPh>
    <phoneticPr fontId="7"/>
  </si>
  <si>
    <t>児・読YA高1-17</t>
    <rPh sb="5" eb="6">
      <t>タカ</t>
    </rPh>
    <phoneticPr fontId="7"/>
  </si>
  <si>
    <t>児・読YA高1-18</t>
    <rPh sb="5" eb="6">
      <t>タカ</t>
    </rPh>
    <phoneticPr fontId="7"/>
  </si>
  <si>
    <t>児文館　2016</t>
    <phoneticPr fontId="5"/>
  </si>
  <si>
    <t>児・読YA高1-19</t>
    <rPh sb="5" eb="6">
      <t>タカ</t>
    </rPh>
    <phoneticPr fontId="7"/>
  </si>
  <si>
    <t>児・読YA高1-20</t>
    <rPh sb="5" eb="6">
      <t>タカ</t>
    </rPh>
    <phoneticPr fontId="7"/>
  </si>
  <si>
    <t>児文館　2016</t>
    <phoneticPr fontId="5"/>
  </si>
  <si>
    <t>児・読YA高1-21</t>
    <rPh sb="5" eb="6">
      <t>タカ</t>
    </rPh>
    <phoneticPr fontId="7"/>
  </si>
  <si>
    <t>児文館　2016</t>
    <phoneticPr fontId="5"/>
  </si>
  <si>
    <t>児・読YA高1-22</t>
    <rPh sb="5" eb="6">
      <t>タカ</t>
    </rPh>
    <phoneticPr fontId="7"/>
  </si>
  <si>
    <t>児・読YA高1-23</t>
    <rPh sb="5" eb="6">
      <t>タカ</t>
    </rPh>
    <phoneticPr fontId="7"/>
  </si>
  <si>
    <t>児・読YA高1-24</t>
    <rPh sb="5" eb="6">
      <t>タカ</t>
    </rPh>
    <phoneticPr fontId="7"/>
  </si>
  <si>
    <t>児・読YA高1-25</t>
    <rPh sb="5" eb="6">
      <t>タカ</t>
    </rPh>
    <phoneticPr fontId="7"/>
  </si>
  <si>
    <t>児文館　2016</t>
    <phoneticPr fontId="5"/>
  </si>
  <si>
    <t>児・読YA高1-26</t>
    <rPh sb="5" eb="6">
      <t>タカ</t>
    </rPh>
    <phoneticPr fontId="7"/>
  </si>
  <si>
    <t>児文館　2016</t>
    <phoneticPr fontId="5"/>
  </si>
  <si>
    <t>児・読YA高1-27</t>
    <rPh sb="5" eb="6">
      <t>タカ</t>
    </rPh>
    <phoneticPr fontId="7"/>
  </si>
  <si>
    <t>児・読YA高1-28</t>
    <rPh sb="5" eb="6">
      <t>タカ</t>
    </rPh>
    <phoneticPr fontId="7"/>
  </si>
  <si>
    <t>児・読YA高1-29</t>
    <rPh sb="5" eb="6">
      <t>タカ</t>
    </rPh>
    <phoneticPr fontId="7"/>
  </si>
  <si>
    <t>児文館　2016</t>
    <phoneticPr fontId="5"/>
  </si>
  <si>
    <t>児・読YA高1-30</t>
    <rPh sb="5" eb="6">
      <t>タカ</t>
    </rPh>
    <phoneticPr fontId="7"/>
  </si>
  <si>
    <t>児・読YA高1-31</t>
    <rPh sb="5" eb="6">
      <t>タカ</t>
    </rPh>
    <phoneticPr fontId="7"/>
  </si>
  <si>
    <t>児・読YA高1-32</t>
    <rPh sb="5" eb="6">
      <t>タカ</t>
    </rPh>
    <phoneticPr fontId="7"/>
  </si>
  <si>
    <t>児・読YA高1-33</t>
    <rPh sb="5" eb="6">
      <t>タカ</t>
    </rPh>
    <phoneticPr fontId="7"/>
  </si>
  <si>
    <t>児・読YA高1-34</t>
    <rPh sb="5" eb="6">
      <t>タカ</t>
    </rPh>
    <phoneticPr fontId="7"/>
  </si>
  <si>
    <t>児・読YA高1-35</t>
    <rPh sb="5" eb="6">
      <t>タカ</t>
    </rPh>
    <phoneticPr fontId="7"/>
  </si>
  <si>
    <t>児・読YA高1-36</t>
    <rPh sb="5" eb="6">
      <t>タカ</t>
    </rPh>
    <phoneticPr fontId="7"/>
  </si>
  <si>
    <t>児・読YA高1-37</t>
    <rPh sb="5" eb="6">
      <t>タカ</t>
    </rPh>
    <phoneticPr fontId="7"/>
  </si>
  <si>
    <t>児文館　2016</t>
    <phoneticPr fontId="5"/>
  </si>
  <si>
    <t>児・読YA高1-38</t>
    <rPh sb="5" eb="6">
      <t>タカ</t>
    </rPh>
    <phoneticPr fontId="7"/>
  </si>
  <si>
    <t>児・読YA高1-39</t>
    <rPh sb="5" eb="6">
      <t>タカ</t>
    </rPh>
    <phoneticPr fontId="7"/>
  </si>
  <si>
    <t>児・読YA高1-40</t>
    <rPh sb="5" eb="6">
      <t>タカ</t>
    </rPh>
    <phoneticPr fontId="7"/>
  </si>
  <si>
    <t>児・読YA高1-41</t>
    <rPh sb="5" eb="6">
      <t>タカ</t>
    </rPh>
    <phoneticPr fontId="7"/>
  </si>
  <si>
    <t>児・読YA高1-42</t>
    <rPh sb="5" eb="6">
      <t>タカ</t>
    </rPh>
    <phoneticPr fontId="7"/>
  </si>
  <si>
    <t>児文館　2016</t>
    <phoneticPr fontId="5"/>
  </si>
  <si>
    <t>児・読YA高1-43</t>
    <rPh sb="5" eb="6">
      <t>タカ</t>
    </rPh>
    <phoneticPr fontId="7"/>
  </si>
  <si>
    <t>児・読YA高1-44</t>
    <rPh sb="5" eb="6">
      <t>タカ</t>
    </rPh>
    <phoneticPr fontId="7"/>
  </si>
  <si>
    <t>児・読YA高1-45</t>
    <rPh sb="5" eb="6">
      <t>タカ</t>
    </rPh>
    <phoneticPr fontId="7"/>
  </si>
  <si>
    <t>児・読YA高1-46</t>
    <rPh sb="5" eb="6">
      <t>タカ</t>
    </rPh>
    <phoneticPr fontId="7"/>
  </si>
  <si>
    <t>児・読YA高1-47</t>
    <rPh sb="5" eb="6">
      <t>タカ</t>
    </rPh>
    <phoneticPr fontId="7"/>
  </si>
  <si>
    <t>児・読YA高1-48</t>
    <rPh sb="5" eb="6">
      <t>タカ</t>
    </rPh>
    <phoneticPr fontId="7"/>
  </si>
  <si>
    <t>児・読YA高1-49</t>
    <rPh sb="5" eb="6">
      <t>タカ</t>
    </rPh>
    <phoneticPr fontId="7"/>
  </si>
  <si>
    <t>児・読YA高1-50</t>
    <rPh sb="5" eb="6">
      <t>タカ</t>
    </rPh>
    <phoneticPr fontId="7"/>
  </si>
  <si>
    <t>児・読YA高1-51</t>
    <rPh sb="5" eb="6">
      <t>タカ</t>
    </rPh>
    <phoneticPr fontId="7"/>
  </si>
  <si>
    <t>児・読YA高1-52</t>
    <rPh sb="5" eb="6">
      <t>タカ</t>
    </rPh>
    <phoneticPr fontId="7"/>
  </si>
  <si>
    <t>児・読YA高1-53</t>
    <rPh sb="5" eb="6">
      <t>タカ</t>
    </rPh>
    <phoneticPr fontId="7"/>
  </si>
  <si>
    <t>児・読YA高1-54</t>
    <rPh sb="5" eb="6">
      <t>タカ</t>
    </rPh>
    <phoneticPr fontId="7"/>
  </si>
  <si>
    <t>児・読YA高1-55</t>
    <rPh sb="5" eb="6">
      <t>タカ</t>
    </rPh>
    <phoneticPr fontId="7"/>
  </si>
  <si>
    <t xml:space="preserve">世界のともだち 01 ルーマニア </t>
  </si>
  <si>
    <t>児・世くら6-1
15/476/384</t>
  </si>
  <si>
    <t>1123750943</t>
  </si>
  <si>
    <t xml:space="preserve">世界のともだち 02 韓国 </t>
  </si>
  <si>
    <t>児・世くら6-2
15/477/384</t>
  </si>
  <si>
    <t>1123750950</t>
  </si>
  <si>
    <t xml:space="preserve">世界のともだち 03 ブラジル </t>
  </si>
  <si>
    <t>児・世くら6-3
15/478/384</t>
  </si>
  <si>
    <t>1123750968</t>
  </si>
  <si>
    <t xml:space="preserve">世界のともだち 04 フィンランド </t>
  </si>
  <si>
    <t>児・世くら6-4
15/479/384</t>
  </si>
  <si>
    <t>1123750976</t>
  </si>
  <si>
    <t xml:space="preserve">世界のともだち 05 モンゴル </t>
  </si>
  <si>
    <t>児・世くら6-5
15/480/384</t>
  </si>
  <si>
    <t>1123750984</t>
  </si>
  <si>
    <t xml:space="preserve">世界のともだち 06 アメリカ </t>
  </si>
  <si>
    <t>児・世くら6-6
15/481/384</t>
  </si>
  <si>
    <t>1123750992</t>
  </si>
  <si>
    <t xml:space="preserve">世界のともだち 07 ネパール </t>
  </si>
  <si>
    <t>児・世くら6-7
15/482/384</t>
  </si>
  <si>
    <t>1123751008</t>
  </si>
  <si>
    <t xml:space="preserve">世界のともだち 08 ケニア </t>
  </si>
  <si>
    <t>児・世くら6-8
15/483/384</t>
  </si>
  <si>
    <t>1123751016</t>
  </si>
  <si>
    <t xml:space="preserve">世界のともだち 09 バングラデシュ </t>
  </si>
  <si>
    <t>児・世くら6-9
15/484/384</t>
  </si>
  <si>
    <t>1123751024</t>
  </si>
  <si>
    <t xml:space="preserve">世界のともだち 10 フランス </t>
  </si>
  <si>
    <t>児・世くら6-10
15/485/384</t>
  </si>
  <si>
    <t>1123751032</t>
  </si>
  <si>
    <t xml:space="preserve">世界のともだち 11 ベトナム </t>
  </si>
  <si>
    <t>児・世くら6-11
15/486/384</t>
  </si>
  <si>
    <t>1123751040</t>
  </si>
  <si>
    <t xml:space="preserve">世界のともだち 12 カンボジア </t>
  </si>
  <si>
    <t>児・世くら6-12
15/487/384</t>
  </si>
  <si>
    <t>1123751057</t>
  </si>
  <si>
    <t>■世界の文化・くらし7</t>
    <phoneticPr fontId="5"/>
  </si>
  <si>
    <t xml:space="preserve">世界のともだち 13 メキシコ </t>
  </si>
  <si>
    <t>児・世くら7-1
15/488/384</t>
  </si>
  <si>
    <t>1123751065</t>
  </si>
  <si>
    <t xml:space="preserve">世界のともだち 14 南アフリカ共和国 </t>
  </si>
  <si>
    <t>児・世くら7-2
15/489/384</t>
  </si>
  <si>
    <t>1123751073</t>
  </si>
  <si>
    <t xml:space="preserve">世界のともだち 15 タイ </t>
  </si>
  <si>
    <t>児・世くら7-3
15/490/384</t>
  </si>
  <si>
    <t>1123751081</t>
  </si>
  <si>
    <t xml:space="preserve">世界のともだち 16 ペルー </t>
  </si>
  <si>
    <t>児・世くら7-4
15/491/384</t>
  </si>
  <si>
    <t>1123751099</t>
  </si>
  <si>
    <t xml:space="preserve">世界のともだち 17 イスラエル </t>
  </si>
  <si>
    <t>児・世くら7-5
15/492/384</t>
  </si>
  <si>
    <t>1123751107</t>
  </si>
  <si>
    <t xml:space="preserve">世界のともだち 18 パレスチナ </t>
  </si>
  <si>
    <t>児・世くら7-6
15/493/384</t>
  </si>
  <si>
    <t>1123751115</t>
  </si>
  <si>
    <t xml:space="preserve">世界のともだち 19 インド </t>
  </si>
  <si>
    <t>児・世くら7-7
15/494/384</t>
  </si>
  <si>
    <t>1123751123</t>
  </si>
  <si>
    <t xml:space="preserve">世界のともだち 20 フィリピン </t>
  </si>
  <si>
    <t>児・世くら7-8
15/495/384</t>
  </si>
  <si>
    <t>1123751131</t>
  </si>
  <si>
    <t xml:space="preserve">世界のともだち 21 ブータン </t>
  </si>
  <si>
    <t>児・世くら7-9
15/496/384</t>
  </si>
  <si>
    <t>1123751149</t>
  </si>
  <si>
    <t xml:space="preserve">世界のともだち 22 中国 </t>
  </si>
  <si>
    <t>児・世くら7-10
15/497/384</t>
  </si>
  <si>
    <t>1123751156</t>
  </si>
  <si>
    <t xml:space="preserve">世界のともだち 23 イギリス </t>
  </si>
  <si>
    <t>児・世くら7-11
15/498/384</t>
  </si>
  <si>
    <t>1123751164</t>
  </si>
  <si>
    <t xml:space="preserve">世界のともだち 24 トルコ </t>
  </si>
  <si>
    <t>児・世くら7-12
15/499/384</t>
  </si>
  <si>
    <t>1123751172</t>
  </si>
  <si>
    <t>■世界の文化・くらし6</t>
    <phoneticPr fontId="5"/>
  </si>
  <si>
    <t>タイトル</t>
    <phoneticPr fontId="5"/>
  </si>
  <si>
    <t>セット</t>
    <phoneticPr fontId="5"/>
  </si>
  <si>
    <t>■スポーツ3</t>
    <phoneticPr fontId="5"/>
  </si>
  <si>
    <t xml:space="preserve">Q&amp;Aでわかる!はじめてのスポーツボランティア 1 「スポボラ」ってなに? </t>
  </si>
  <si>
    <t>日本スポーツボランティアネットワーク‖監修 こどもくらぶ‖編</t>
  </si>
  <si>
    <t>ベースボール・マガジン社</t>
  </si>
  <si>
    <t>児・ｽﾎﾟ3-1
15/447/780</t>
  </si>
  <si>
    <t>1123750653</t>
  </si>
  <si>
    <t xml:space="preserve">Q&amp;Aでわかる!はじめてのスポーツボランティア 2 どんなことをするの? </t>
  </si>
  <si>
    <t>児・ｽﾎﾟ3-2
15/448/780</t>
  </si>
  <si>
    <t>1123750661</t>
  </si>
  <si>
    <t xml:space="preserve">Q&amp;Aでわかる!はじめてのスポーツボランティア 3 どうしたら参加できる? </t>
  </si>
  <si>
    <t>児・ｽﾎﾟ3-3
15/449/780</t>
  </si>
  <si>
    <t>1123750679</t>
  </si>
  <si>
    <t xml:space="preserve">Q&amp;Aでわかる!はじめてのスポーツボランティア 4 オリンピック・パラリンピックに参加! </t>
  </si>
  <si>
    <t>児・ｽﾎﾟ3-4
15/450/780</t>
  </si>
  <si>
    <t>1123750687</t>
  </si>
  <si>
    <t>■スポーツ4</t>
    <phoneticPr fontId="5"/>
  </si>
  <si>
    <t xml:space="preserve">まるわかり!パラリンピック [1] パラリンピックってなんだろう? </t>
  </si>
  <si>
    <t>日本障がい者スポーツ協会‖監修</t>
  </si>
  <si>
    <t>児・スポ4-1
15/513/780</t>
  </si>
  <si>
    <t>1123751313</t>
  </si>
  <si>
    <t>まるわかり!パラリンピック [2] スピード勝負!夏の競技 1</t>
  </si>
  <si>
    <t>児・スポ4-2
15/514/780</t>
  </si>
  <si>
    <t>1123751321</t>
  </si>
  <si>
    <t>まるわかり!パラリンピック [3] チームでたたかう!夏の競技 2</t>
  </si>
  <si>
    <t>児・スポ4-3
15/515/780</t>
  </si>
  <si>
    <t>1123751339</t>
  </si>
  <si>
    <t>まるわかり!パラリンピック [4] 限界をこえる!夏の競技 3</t>
  </si>
  <si>
    <t>児・スポ4-4
15/516/780</t>
  </si>
  <si>
    <t>1123751347</t>
  </si>
  <si>
    <t xml:space="preserve">まるわかり!パラリンピック [5] 雪・氷のうえで競う!冬の競技 </t>
  </si>
  <si>
    <t>児・スポ4-5
15/517/780</t>
  </si>
  <si>
    <t>1123751354</t>
  </si>
  <si>
    <t xml:space="preserve">マティス ダンス パラダイス </t>
  </si>
  <si>
    <t>DADA日本版編集部∥編著 今井/敬子∥訳</t>
  </si>
  <si>
    <t>2013.1</t>
  </si>
  <si>
    <t>児・美-8
15/507/723</t>
  </si>
  <si>
    <t>1123751255</t>
  </si>
  <si>
    <t>■伝統芸能</t>
    <rPh sb="1" eb="3">
      <t>デントウ</t>
    </rPh>
    <rPh sb="3" eb="5">
      <t>ゲイノウ</t>
    </rPh>
    <phoneticPr fontId="5"/>
  </si>
  <si>
    <t xml:space="preserve">市川染五郎と歌舞伎を観よう </t>
  </si>
  <si>
    <t>小野/幸惠‖著 市川/染五郎‖監修</t>
  </si>
  <si>
    <t>児・伝芸-1
15/451/774</t>
  </si>
  <si>
    <t>1123750695</t>
  </si>
  <si>
    <t xml:space="preserve">観世清和と能を観よう </t>
  </si>
  <si>
    <t>小野/幸惠‖著 観世/清和‖監修</t>
  </si>
  <si>
    <t>児・伝芸-2
15/452/773</t>
  </si>
  <si>
    <t>1123750703</t>
  </si>
  <si>
    <t xml:space="preserve">桐竹勘十郎と文楽を観よう </t>
  </si>
  <si>
    <t>小野/幸惠‖著 桐竹/勘十郎‖監修</t>
  </si>
  <si>
    <t>児・伝芸-3
15/453/777</t>
  </si>
  <si>
    <t>1123750711</t>
  </si>
  <si>
    <t xml:space="preserve">東儀秀樹と雅楽を観よう </t>
  </si>
  <si>
    <t>小野/幸惠‖著 東儀/秀樹‖監修</t>
  </si>
  <si>
    <t>児・伝芸-4
15/454/768</t>
  </si>
  <si>
    <t>1123750729</t>
  </si>
  <si>
    <t xml:space="preserve">野村萬斎と狂言を観よう </t>
  </si>
  <si>
    <t>小野/幸惠‖著 野村/萬斎‖監修</t>
  </si>
  <si>
    <t>児・伝芸-5
15/455/773</t>
  </si>
  <si>
    <t>1123750737</t>
  </si>
  <si>
    <t xml:space="preserve">柳家花緑と落語を観よう </t>
  </si>
  <si>
    <t>小野/幸惠‖著 柳家/花緑‖監修</t>
  </si>
  <si>
    <t>児・伝芸-6
15/456/779</t>
  </si>
  <si>
    <t>1123750745</t>
  </si>
  <si>
    <t>タイトル</t>
    <phoneticPr fontId="5"/>
  </si>
  <si>
    <t>セット</t>
    <phoneticPr fontId="5"/>
  </si>
  <si>
    <t xml:space="preserve">池上彰の現代史授業 : 21世紀を生きる若い人たちへ 昭和編1 昭和二十年代 戦争と復興 </t>
  </si>
  <si>
    <t>池上/彰‖監修・著</t>
  </si>
  <si>
    <t>ミネルヴァ書房</t>
  </si>
  <si>
    <t>児・現史-1
15/467/210</t>
  </si>
  <si>
    <t>1123750851</t>
  </si>
  <si>
    <t xml:space="preserve">池上彰の現代史授業 : 21世紀を生きる若い人たちへ 昭和編2 昭和三十年代 もはや戦後ではない! </t>
  </si>
  <si>
    <t>児・現史-2
15/468/210</t>
  </si>
  <si>
    <t>1123750869</t>
  </si>
  <si>
    <t xml:space="preserve">池上彰の現代史授業 : 21世紀を生きる若い人たちへ 昭和編3 昭和四十年代 高度成長にわく </t>
  </si>
  <si>
    <t>児・現史-3
15/469/210</t>
  </si>
  <si>
    <t>1123750877</t>
  </si>
  <si>
    <t xml:space="preserve">池上彰の現代史授業 : 21世紀を生きる若い人たちへ 昭和編4 昭和五十・六十年代 ゆらぐ成長神話 </t>
  </si>
  <si>
    <t>児・現史-4
15/470/210</t>
  </si>
  <si>
    <t>1123750885</t>
  </si>
  <si>
    <t xml:space="preserve">池上彰の現代史授業 : 21世紀を生きる若い人たちへ 平成編1 昭和から平成へ 東西冷戦の終結 </t>
  </si>
  <si>
    <t>児・現史-5
15/471/210</t>
  </si>
  <si>
    <t>1123750893</t>
  </si>
  <si>
    <t xml:space="preserve">池上彰の現代史授業 : 21世紀を生きる若い人たちへ 平成編2 20世紀の終わり EU誕生・日本の新時代 </t>
  </si>
  <si>
    <t>児・現史-6
15/472/210</t>
  </si>
  <si>
    <t>1123750901</t>
  </si>
  <si>
    <t xml:space="preserve">池上彰の現代史授業 : 21世紀を生きる若い人たちへ 平成編3 21世紀はじめの十年 9・11と世界の危機 </t>
  </si>
  <si>
    <t>児・現史-7
15/473/210</t>
  </si>
  <si>
    <t>1123750919</t>
  </si>
  <si>
    <t xml:space="preserve">池上彰の現代史授業 : 21世紀を生きる若い人たちへ 平成編4 平成二十年代 世界と日本の未来へ </t>
  </si>
  <si>
    <t>児・現史-8
15/474/210</t>
  </si>
  <si>
    <t>1123750927</t>
  </si>
  <si>
    <t>タイトル</t>
    <phoneticPr fontId="5"/>
  </si>
  <si>
    <t>セット</t>
    <phoneticPr fontId="5"/>
  </si>
  <si>
    <t xml:space="preserve">シリーズ戦争孤児 1 戦災孤児 </t>
  </si>
  <si>
    <t>児・戦争5-1
15/532/210</t>
  </si>
  <si>
    <t>1123751503</t>
  </si>
  <si>
    <t xml:space="preserve">シリーズ戦争孤児 2 混血孤児 </t>
  </si>
  <si>
    <t>児・戦争5-2
15/533/210</t>
  </si>
  <si>
    <t>1123751511</t>
  </si>
  <si>
    <t xml:space="preserve">シリーズ戦争孤児 3 沖縄の戦場孤児 </t>
  </si>
  <si>
    <t>児・戦争5-3
15/534/210</t>
  </si>
  <si>
    <t>1123751529</t>
  </si>
  <si>
    <t xml:space="preserve">シリーズ戦争孤児 4 引揚孤児と残留孤児 </t>
  </si>
  <si>
    <t>児・戦争5-4
15/535/210</t>
  </si>
  <si>
    <t>1123751537</t>
  </si>
  <si>
    <t xml:space="preserve">シリーズ戦争孤児 5 原爆孤児 </t>
  </si>
  <si>
    <t>児・戦争5-5
15/536/210</t>
  </si>
  <si>
    <t>1123751545</t>
  </si>
  <si>
    <t>■戦争・平和6</t>
    <phoneticPr fontId="5"/>
  </si>
  <si>
    <t xml:space="preserve">シリーズ戦争 語りつごうヒロシマ・ナガサキ 1 天からふってきた悪魔 </t>
  </si>
  <si>
    <t>安斎/育郎‖文/監修</t>
  </si>
  <si>
    <t>児・戦争6-1
15/462/210</t>
  </si>
  <si>
    <t>1123750802</t>
  </si>
  <si>
    <t xml:space="preserve">シリーズ戦争 語りつごうヒロシマ・ナガサキ 2 キノコ雲の下で起きたこと </t>
  </si>
  <si>
    <t>児・戦争6-2
15/463/210</t>
  </si>
  <si>
    <t>1123750810</t>
  </si>
  <si>
    <t xml:space="preserve">シリーズ戦争 語りつごうヒロシマ・ナガサキ 3 歴史を未来にいかす </t>
  </si>
  <si>
    <t>児・戦争6-3
15/464/210</t>
  </si>
  <si>
    <t>1123750828</t>
  </si>
  <si>
    <t xml:space="preserve">シリーズ戦争 語りつごうヒロシマ・ナガサキ 4 核兵器とはどういうものか </t>
  </si>
  <si>
    <t>児・戦争6-4
15/465/210</t>
  </si>
  <si>
    <t>1123750836</t>
  </si>
  <si>
    <t xml:space="preserve">シリーズ戦争 語りつごうヒロシマ・ナガサキ 5 平和についてかんがえる </t>
  </si>
  <si>
    <t>児・戦争6-5
15/466/210</t>
  </si>
  <si>
    <t>1123750844</t>
  </si>
  <si>
    <t>■戦争・平和5</t>
    <phoneticPr fontId="5"/>
  </si>
  <si>
    <t>タイトル</t>
    <phoneticPr fontId="5"/>
  </si>
  <si>
    <t>セット</t>
    <phoneticPr fontId="5"/>
  </si>
  <si>
    <t xml:space="preserve">いたずら博士の科学だいすき 2-6 虹をつくる </t>
  </si>
  <si>
    <t>児・科学6-1
15/442/408</t>
  </si>
  <si>
    <t>1123750604</t>
  </si>
  <si>
    <t xml:space="preserve">いたずら博士の科学だいすき 2-7 30倍の世界 </t>
  </si>
  <si>
    <t>児・科学6-2
15/443/408</t>
  </si>
  <si>
    <t>1123750612</t>
  </si>
  <si>
    <t xml:space="preserve">いたずら博士の科学だいすき 2-8 爆発の科学 </t>
  </si>
  <si>
    <t>児・科学6-3
15/444/408</t>
  </si>
  <si>
    <t>1123750620</t>
  </si>
  <si>
    <t xml:space="preserve">いたずら博士の科学だいすき 2-9 石灰石のふしぎな変身 </t>
  </si>
  <si>
    <t>児・科学6-4
15/445/408</t>
  </si>
  <si>
    <t>1123750638</t>
  </si>
  <si>
    <t xml:space="preserve">いたずら博士の科学だいすき 2-10 音を楽しむ </t>
  </si>
  <si>
    <t>児・科学6-5
15/446/408</t>
  </si>
  <si>
    <t>1123750646</t>
  </si>
  <si>
    <t>■科学6</t>
    <phoneticPr fontId="5"/>
  </si>
  <si>
    <t>タイトル</t>
    <phoneticPr fontId="5"/>
  </si>
  <si>
    <t>セット</t>
    <phoneticPr fontId="5"/>
  </si>
  <si>
    <t>■福祉１</t>
    <phoneticPr fontId="5"/>
  </si>
  <si>
    <t xml:space="preserve">みんなを幸せにする新しい福祉技術 1 手話を通訳するタブレット </t>
  </si>
  <si>
    <t>孫/奈美‖編著</t>
  </si>
  <si>
    <t>児・福祉2-1
15/529/369</t>
  </si>
  <si>
    <t xml:space="preserve">みんなを幸せにする新しい福祉技術 2 自分の足で行きたい所に行ける車いす </t>
  </si>
  <si>
    <t>児・福祉2-2
15/530/369</t>
  </si>
  <si>
    <t xml:space="preserve">みんなを幸せにする新しい福祉技術 3 食べる喜びを届けるソフト介護食 </t>
  </si>
  <si>
    <t>児・福祉2-3
15/531/369</t>
  </si>
  <si>
    <t>1123751479</t>
  </si>
  <si>
    <t>1123751487</t>
  </si>
  <si>
    <t>1123751495</t>
  </si>
  <si>
    <t>■福祉2</t>
    <phoneticPr fontId="5"/>
  </si>
  <si>
    <t>タイトル</t>
    <phoneticPr fontId="5"/>
  </si>
  <si>
    <t>セット</t>
    <phoneticPr fontId="5"/>
  </si>
  <si>
    <t>■マナー3</t>
    <phoneticPr fontId="5"/>
  </si>
  <si>
    <t>タイトル</t>
    <phoneticPr fontId="5"/>
  </si>
  <si>
    <t>セット</t>
    <phoneticPr fontId="5"/>
  </si>
  <si>
    <t xml:space="preserve">気をつけよう!スマートフォン 1 スマートフォンとインターネット </t>
  </si>
  <si>
    <t>小寺/信良‖著</t>
  </si>
  <si>
    <t>児・マナー3-1
15/523/694</t>
  </si>
  <si>
    <t>1123751412</t>
  </si>
  <si>
    <t xml:space="preserve">気をつけよう!スマートフォン 2 SNSとメッセージ </t>
  </si>
  <si>
    <t>児・マナー3-2
15/524/694</t>
  </si>
  <si>
    <t>1123751420</t>
  </si>
  <si>
    <t xml:space="preserve">気をつけよう!スマートフォン 3 つながり依存 </t>
  </si>
  <si>
    <t>児・マナー3-3
15/525/694</t>
  </si>
  <si>
    <t>1123751438</t>
  </si>
  <si>
    <t xml:space="preserve">気をつけよう!情報モラル 1 ゲーム・あそび編 </t>
  </si>
  <si>
    <t>秋山/浩子∥文 永坂/武城∥監修 平田/美咲∥イラスト</t>
  </si>
  <si>
    <t>2012.11</t>
  </si>
  <si>
    <t>児・マナー3-4
15/526/007</t>
  </si>
  <si>
    <t>1123751446</t>
  </si>
  <si>
    <t xml:space="preserve">気をつけよう!情報モラル 2 メール・SNS編 </t>
  </si>
  <si>
    <t>2013.3</t>
  </si>
  <si>
    <t>児・マナー3-5
15/527/007</t>
  </si>
  <si>
    <t>1123751453</t>
  </si>
  <si>
    <t xml:space="preserve">気をつけよう!情報モラル 3 著作権・肖像権編 </t>
  </si>
  <si>
    <t>児・マナー3-6
15/528/007</t>
  </si>
  <si>
    <t>1123751461</t>
  </si>
  <si>
    <t>■選挙（高校生向け）</t>
    <rPh sb="1" eb="3">
      <t>センキョ</t>
    </rPh>
    <rPh sb="4" eb="7">
      <t>コウコウセイ</t>
    </rPh>
    <rPh sb="7" eb="8">
      <t>ム</t>
    </rPh>
    <phoneticPr fontId="5"/>
  </si>
  <si>
    <t>児・選挙高1</t>
    <rPh sb="2" eb="4">
      <t>センキョ</t>
    </rPh>
    <rPh sb="4" eb="5">
      <t>タカ</t>
    </rPh>
    <phoneticPr fontId="8"/>
  </si>
  <si>
    <t>児・選挙高2</t>
    <rPh sb="2" eb="4">
      <t>センキョ</t>
    </rPh>
    <rPh sb="4" eb="5">
      <t>タカ</t>
    </rPh>
    <phoneticPr fontId="8"/>
  </si>
  <si>
    <t>児・選挙高3</t>
    <rPh sb="2" eb="4">
      <t>センキョ</t>
    </rPh>
    <rPh sb="4" eb="5">
      <t>タカ</t>
    </rPh>
    <phoneticPr fontId="8"/>
  </si>
  <si>
    <t>児・選挙高4</t>
    <rPh sb="2" eb="4">
      <t>センキョ</t>
    </rPh>
    <rPh sb="4" eb="5">
      <t>タカ</t>
    </rPh>
    <phoneticPr fontId="8"/>
  </si>
  <si>
    <t>児・選挙高5</t>
    <rPh sb="2" eb="4">
      <t>センキョ</t>
    </rPh>
    <rPh sb="4" eb="5">
      <t>タカ</t>
    </rPh>
    <phoneticPr fontId="8"/>
  </si>
  <si>
    <t>児・選挙高6</t>
    <rPh sb="2" eb="4">
      <t>センキョ</t>
    </rPh>
    <rPh sb="4" eb="5">
      <t>タカ</t>
    </rPh>
    <phoneticPr fontId="8"/>
  </si>
  <si>
    <t>児・選挙高7</t>
    <rPh sb="2" eb="4">
      <t>センキョ</t>
    </rPh>
    <rPh sb="4" eb="5">
      <t>タカ</t>
    </rPh>
    <phoneticPr fontId="8"/>
  </si>
  <si>
    <t>児・選挙高8</t>
    <rPh sb="2" eb="4">
      <t>センキョ</t>
    </rPh>
    <rPh sb="4" eb="5">
      <t>タカ</t>
    </rPh>
    <phoneticPr fontId="8"/>
  </si>
  <si>
    <t>児・選挙高9</t>
    <rPh sb="2" eb="4">
      <t>センキョ</t>
    </rPh>
    <rPh sb="4" eb="5">
      <t>タカ</t>
    </rPh>
    <phoneticPr fontId="8"/>
  </si>
  <si>
    <t>■のりもの</t>
    <phoneticPr fontId="5"/>
  </si>
  <si>
    <t>児・のりもの1</t>
  </si>
  <si>
    <t>児・のりもの2</t>
  </si>
  <si>
    <t>児・のりもの3</t>
  </si>
  <si>
    <t>児・のりもの4</t>
  </si>
  <si>
    <t>児・のりもの5</t>
  </si>
  <si>
    <t>児・のりもの6</t>
  </si>
  <si>
    <t>児・のりもの7</t>
  </si>
  <si>
    <t>児・のりもの8</t>
  </si>
  <si>
    <t>児・のりもの9</t>
  </si>
  <si>
    <t>児・のりもの10</t>
  </si>
  <si>
    <t>児・のりもの11</t>
  </si>
  <si>
    <t>■たべもの（おはなし会向き）</t>
    <rPh sb="10" eb="11">
      <t>カイ</t>
    </rPh>
    <rPh sb="11" eb="12">
      <t>ム</t>
    </rPh>
    <phoneticPr fontId="5"/>
  </si>
  <si>
    <t>タイトル</t>
    <phoneticPr fontId="5"/>
  </si>
  <si>
    <t>セット</t>
    <phoneticPr fontId="5"/>
  </si>
  <si>
    <t>児・食べものE1</t>
    <rPh sb="2" eb="3">
      <t>タ</t>
    </rPh>
    <phoneticPr fontId="8"/>
  </si>
  <si>
    <t>児・食べものE2</t>
    <rPh sb="2" eb="3">
      <t>タ</t>
    </rPh>
    <phoneticPr fontId="8"/>
  </si>
  <si>
    <t>児・食べものE3</t>
    <rPh sb="2" eb="3">
      <t>タ</t>
    </rPh>
    <phoneticPr fontId="8"/>
  </si>
  <si>
    <t>児・食べものE4</t>
    <rPh sb="2" eb="3">
      <t>タ</t>
    </rPh>
    <phoneticPr fontId="8"/>
  </si>
  <si>
    <t>児・食べものE5</t>
    <rPh sb="2" eb="3">
      <t>タ</t>
    </rPh>
    <phoneticPr fontId="8"/>
  </si>
  <si>
    <t>児・食べものE6</t>
    <rPh sb="2" eb="3">
      <t>タ</t>
    </rPh>
    <phoneticPr fontId="8"/>
  </si>
  <si>
    <t>児・食べものE7</t>
    <rPh sb="2" eb="3">
      <t>タ</t>
    </rPh>
    <phoneticPr fontId="8"/>
  </si>
  <si>
    <t>児・食べものE8</t>
    <rPh sb="2" eb="3">
      <t>タ</t>
    </rPh>
    <phoneticPr fontId="8"/>
  </si>
  <si>
    <t>児・食べものE9</t>
    <rPh sb="2" eb="3">
      <t>タ</t>
    </rPh>
    <phoneticPr fontId="8"/>
  </si>
  <si>
    <t>児・食べものE10</t>
    <rPh sb="2" eb="3">
      <t>タ</t>
    </rPh>
    <phoneticPr fontId="8"/>
  </si>
  <si>
    <t>児・食べものE11</t>
    <rPh sb="2" eb="3">
      <t>タ</t>
    </rPh>
    <phoneticPr fontId="8"/>
  </si>
  <si>
    <t>児・食べものE12</t>
    <rPh sb="2" eb="3">
      <t>タ</t>
    </rPh>
    <phoneticPr fontId="8"/>
  </si>
  <si>
    <t>児・食べものE13</t>
    <rPh sb="2" eb="3">
      <t>タ</t>
    </rPh>
    <phoneticPr fontId="8"/>
  </si>
  <si>
    <t>児・食べものE14</t>
    <rPh sb="2" eb="3">
      <t>タ</t>
    </rPh>
    <phoneticPr fontId="8"/>
  </si>
  <si>
    <t>児・食べものE15</t>
    <rPh sb="2" eb="3">
      <t>タ</t>
    </rPh>
    <phoneticPr fontId="8"/>
  </si>
  <si>
    <t>児・食べものE16</t>
    <rPh sb="2" eb="3">
      <t>タ</t>
    </rPh>
    <phoneticPr fontId="8"/>
  </si>
  <si>
    <t>児・食べものE17</t>
    <rPh sb="2" eb="3">
      <t>タ</t>
    </rPh>
    <phoneticPr fontId="8"/>
  </si>
  <si>
    <t>児・食べものE18</t>
    <rPh sb="2" eb="3">
      <t>タ</t>
    </rPh>
    <phoneticPr fontId="8"/>
  </si>
  <si>
    <t>児・食べものE19</t>
    <rPh sb="2" eb="3">
      <t>タ</t>
    </rPh>
    <phoneticPr fontId="8"/>
  </si>
  <si>
    <t>児・食べものE20</t>
    <rPh sb="2" eb="3">
      <t>タ</t>
    </rPh>
    <phoneticPr fontId="8"/>
  </si>
  <si>
    <t>児・食べものE21</t>
    <rPh sb="2" eb="3">
      <t>タ</t>
    </rPh>
    <phoneticPr fontId="8"/>
  </si>
  <si>
    <t>児・食べものE22</t>
    <rPh sb="2" eb="3">
      <t>タ</t>
    </rPh>
    <phoneticPr fontId="8"/>
  </si>
  <si>
    <t>児・食べものE23</t>
    <rPh sb="2" eb="3">
      <t>タ</t>
    </rPh>
    <phoneticPr fontId="8"/>
  </si>
  <si>
    <t>児・食べものE24</t>
    <rPh sb="2" eb="3">
      <t>タ</t>
    </rPh>
    <phoneticPr fontId="8"/>
  </si>
  <si>
    <t>■生きもの（おはなし会向き）</t>
    <rPh sb="1" eb="2">
      <t>イ</t>
    </rPh>
    <rPh sb="10" eb="11">
      <t>カイ</t>
    </rPh>
    <rPh sb="11" eb="12">
      <t>ム</t>
    </rPh>
    <phoneticPr fontId="5"/>
  </si>
  <si>
    <t>児・生きものE1</t>
    <rPh sb="2" eb="3">
      <t>イ</t>
    </rPh>
    <phoneticPr fontId="8"/>
  </si>
  <si>
    <t>児・生きものE2</t>
    <rPh sb="2" eb="3">
      <t>イ</t>
    </rPh>
    <phoneticPr fontId="8"/>
  </si>
  <si>
    <t>児・生きものE3</t>
    <rPh sb="2" eb="3">
      <t>イ</t>
    </rPh>
    <phoneticPr fontId="8"/>
  </si>
  <si>
    <t>児・生きものE4</t>
    <rPh sb="2" eb="3">
      <t>イ</t>
    </rPh>
    <phoneticPr fontId="8"/>
  </si>
  <si>
    <t>児・生きものE5</t>
    <rPh sb="2" eb="3">
      <t>イ</t>
    </rPh>
    <phoneticPr fontId="8"/>
  </si>
  <si>
    <t>児・生きものE6</t>
    <rPh sb="2" eb="3">
      <t>イ</t>
    </rPh>
    <phoneticPr fontId="8"/>
  </si>
  <si>
    <t>児・生きものE7</t>
    <rPh sb="2" eb="3">
      <t>イ</t>
    </rPh>
    <phoneticPr fontId="8"/>
  </si>
  <si>
    <t>児・生きものE8</t>
    <rPh sb="2" eb="3">
      <t>イ</t>
    </rPh>
    <phoneticPr fontId="8"/>
  </si>
  <si>
    <t>児・生きものE9</t>
    <rPh sb="2" eb="3">
      <t>イ</t>
    </rPh>
    <phoneticPr fontId="8"/>
  </si>
  <si>
    <t>児・生きものE10</t>
    <rPh sb="2" eb="3">
      <t>イ</t>
    </rPh>
    <phoneticPr fontId="8"/>
  </si>
  <si>
    <t>児・生きものE11</t>
    <rPh sb="2" eb="3">
      <t>イ</t>
    </rPh>
    <phoneticPr fontId="8"/>
  </si>
  <si>
    <t>児・生きものE12</t>
    <rPh sb="2" eb="3">
      <t>イ</t>
    </rPh>
    <phoneticPr fontId="8"/>
  </si>
  <si>
    <t>児・生きものE13</t>
    <rPh sb="2" eb="3">
      <t>イ</t>
    </rPh>
    <phoneticPr fontId="8"/>
  </si>
  <si>
    <t>児・生きものE14</t>
    <rPh sb="2" eb="3">
      <t>イ</t>
    </rPh>
    <phoneticPr fontId="8"/>
  </si>
  <si>
    <t>児・生きものE15</t>
    <rPh sb="2" eb="3">
      <t>イ</t>
    </rPh>
    <phoneticPr fontId="8"/>
  </si>
  <si>
    <t>児・生きものE16</t>
    <rPh sb="2" eb="3">
      <t>イ</t>
    </rPh>
    <phoneticPr fontId="8"/>
  </si>
  <si>
    <t>■家族（おはなし会向き）</t>
    <rPh sb="1" eb="3">
      <t>カゾク</t>
    </rPh>
    <rPh sb="8" eb="9">
      <t>カイ</t>
    </rPh>
    <rPh sb="9" eb="10">
      <t>ム</t>
    </rPh>
    <phoneticPr fontId="5"/>
  </si>
  <si>
    <t>児・家族E1</t>
    <rPh sb="2" eb="4">
      <t>カゾク</t>
    </rPh>
    <phoneticPr fontId="8"/>
  </si>
  <si>
    <t>児・家族E2</t>
    <rPh sb="2" eb="4">
      <t>カゾク</t>
    </rPh>
    <phoneticPr fontId="8"/>
  </si>
  <si>
    <t>児・家族E3</t>
    <rPh sb="2" eb="4">
      <t>カゾク</t>
    </rPh>
    <phoneticPr fontId="8"/>
  </si>
  <si>
    <t>児・家族E4</t>
    <rPh sb="2" eb="4">
      <t>カゾク</t>
    </rPh>
    <phoneticPr fontId="8"/>
  </si>
  <si>
    <t>児・家族E5</t>
    <rPh sb="2" eb="4">
      <t>カゾク</t>
    </rPh>
    <phoneticPr fontId="8"/>
  </si>
  <si>
    <t>児・家族E6</t>
    <rPh sb="2" eb="4">
      <t>カゾク</t>
    </rPh>
    <phoneticPr fontId="8"/>
  </si>
  <si>
    <t>児・家族E7</t>
    <rPh sb="2" eb="4">
      <t>カゾク</t>
    </rPh>
    <phoneticPr fontId="8"/>
  </si>
  <si>
    <t>児・家族E8</t>
    <rPh sb="2" eb="4">
      <t>カゾク</t>
    </rPh>
    <phoneticPr fontId="8"/>
  </si>
  <si>
    <t>児・家族E9</t>
    <rPh sb="2" eb="4">
      <t>カゾク</t>
    </rPh>
    <phoneticPr fontId="8"/>
  </si>
  <si>
    <t>児・家族E10</t>
    <rPh sb="2" eb="4">
      <t>カゾク</t>
    </rPh>
    <phoneticPr fontId="8"/>
  </si>
  <si>
    <t>児・家族E11</t>
    <rPh sb="2" eb="4">
      <t>カゾク</t>
    </rPh>
    <phoneticPr fontId="8"/>
  </si>
  <si>
    <t>児・家族E12</t>
    <rPh sb="2" eb="4">
      <t>カゾク</t>
    </rPh>
    <phoneticPr fontId="8"/>
  </si>
  <si>
    <t>児・家族E13</t>
    <rPh sb="2" eb="4">
      <t>カゾク</t>
    </rPh>
    <phoneticPr fontId="8"/>
  </si>
  <si>
    <t>児・家族E14</t>
    <rPh sb="2" eb="4">
      <t>カゾク</t>
    </rPh>
    <phoneticPr fontId="8"/>
  </si>
  <si>
    <t>児・家族E15</t>
    <rPh sb="2" eb="4">
      <t>カゾク</t>
    </rPh>
    <phoneticPr fontId="8"/>
  </si>
  <si>
    <t>■昔話（おはなし会向き）</t>
    <rPh sb="1" eb="2">
      <t>ムカシ</t>
    </rPh>
    <rPh sb="2" eb="3">
      <t>ハナシ</t>
    </rPh>
    <rPh sb="8" eb="9">
      <t>カイ</t>
    </rPh>
    <rPh sb="9" eb="10">
      <t>ム</t>
    </rPh>
    <phoneticPr fontId="5"/>
  </si>
  <si>
    <t>タイトル</t>
    <phoneticPr fontId="5"/>
  </si>
  <si>
    <t>セット</t>
    <phoneticPr fontId="5"/>
  </si>
  <si>
    <t>児・昔話E1</t>
    <rPh sb="2" eb="4">
      <t>ムカシバナシ</t>
    </rPh>
    <phoneticPr fontId="8"/>
  </si>
  <si>
    <t>児・昔話E2</t>
    <rPh sb="2" eb="4">
      <t>ムカシバナシ</t>
    </rPh>
    <phoneticPr fontId="8"/>
  </si>
  <si>
    <t>児・昔話E3</t>
    <rPh sb="2" eb="4">
      <t>ムカシバナシ</t>
    </rPh>
    <phoneticPr fontId="8"/>
  </si>
  <si>
    <t>児・昔話E4</t>
    <rPh sb="2" eb="4">
      <t>ムカシバナシ</t>
    </rPh>
    <phoneticPr fontId="8"/>
  </si>
  <si>
    <t>児・昔話E5</t>
    <rPh sb="2" eb="4">
      <t>ムカシバナシ</t>
    </rPh>
    <phoneticPr fontId="8"/>
  </si>
  <si>
    <t>児・昔話E6</t>
    <rPh sb="2" eb="4">
      <t>ムカシバナシ</t>
    </rPh>
    <phoneticPr fontId="8"/>
  </si>
  <si>
    <t>児・昔話E7</t>
    <rPh sb="2" eb="4">
      <t>ムカシバナシ</t>
    </rPh>
    <phoneticPr fontId="8"/>
  </si>
  <si>
    <t>児・昔話E8</t>
    <rPh sb="2" eb="4">
      <t>ムカシバナシ</t>
    </rPh>
    <phoneticPr fontId="8"/>
  </si>
  <si>
    <t>児・昔話E9</t>
    <rPh sb="2" eb="4">
      <t>ムカシバナシ</t>
    </rPh>
    <phoneticPr fontId="8"/>
  </si>
  <si>
    <t>児・昔話E10</t>
    <rPh sb="2" eb="4">
      <t>ムカシバナシ</t>
    </rPh>
    <phoneticPr fontId="8"/>
  </si>
  <si>
    <t>児・昔話E11</t>
    <rPh sb="2" eb="4">
      <t>ムカシバナシ</t>
    </rPh>
    <phoneticPr fontId="8"/>
  </si>
  <si>
    <t>児・昔話E12</t>
    <rPh sb="2" eb="4">
      <t>ムカシバナシ</t>
    </rPh>
    <phoneticPr fontId="8"/>
  </si>
  <si>
    <t>児・昔話E13</t>
    <rPh sb="2" eb="4">
      <t>ムカシバナシ</t>
    </rPh>
    <phoneticPr fontId="8"/>
  </si>
  <si>
    <t>児・昔話E14</t>
    <rPh sb="2" eb="4">
      <t>ムカシバナシ</t>
    </rPh>
    <phoneticPr fontId="8"/>
  </si>
  <si>
    <t>児・昔話E15</t>
    <rPh sb="2" eb="4">
      <t>ムカシバナシ</t>
    </rPh>
    <phoneticPr fontId="8"/>
  </si>
  <si>
    <t>児・遊ぶE1</t>
    <rPh sb="2" eb="3">
      <t>アソ</t>
    </rPh>
    <phoneticPr fontId="8"/>
  </si>
  <si>
    <t>児・遊ぶE2</t>
    <rPh sb="2" eb="3">
      <t>アソ</t>
    </rPh>
    <phoneticPr fontId="8"/>
  </si>
  <si>
    <t>児・遊ぶE3</t>
    <rPh sb="2" eb="3">
      <t>アソ</t>
    </rPh>
    <phoneticPr fontId="8"/>
  </si>
  <si>
    <t>児・遊ぶE4</t>
    <rPh sb="2" eb="3">
      <t>アソ</t>
    </rPh>
    <phoneticPr fontId="8"/>
  </si>
  <si>
    <t>児・遊ぶE5</t>
    <rPh sb="2" eb="3">
      <t>アソ</t>
    </rPh>
    <phoneticPr fontId="8"/>
  </si>
  <si>
    <t>児・遊ぶE6</t>
    <rPh sb="2" eb="3">
      <t>アソ</t>
    </rPh>
    <phoneticPr fontId="8"/>
  </si>
  <si>
    <t>児・遊ぶE7</t>
    <rPh sb="2" eb="3">
      <t>アソ</t>
    </rPh>
    <phoneticPr fontId="8"/>
  </si>
  <si>
    <t>児・遊ぶE8</t>
    <rPh sb="2" eb="3">
      <t>アソ</t>
    </rPh>
    <phoneticPr fontId="8"/>
  </si>
  <si>
    <t>児・遊ぶE9</t>
    <rPh sb="2" eb="3">
      <t>アソ</t>
    </rPh>
    <phoneticPr fontId="8"/>
  </si>
  <si>
    <t>児・遊ぶE10</t>
    <rPh sb="2" eb="3">
      <t>アソ</t>
    </rPh>
    <phoneticPr fontId="8"/>
  </si>
  <si>
    <t>児・遊ぶE11</t>
    <rPh sb="2" eb="3">
      <t>アソ</t>
    </rPh>
    <phoneticPr fontId="8"/>
  </si>
  <si>
    <t>児・遊ぶE12</t>
    <rPh sb="2" eb="3">
      <t>アソ</t>
    </rPh>
    <phoneticPr fontId="8"/>
  </si>
  <si>
    <t>児・遊ぶE13</t>
    <rPh sb="2" eb="3">
      <t>アソ</t>
    </rPh>
    <phoneticPr fontId="8"/>
  </si>
  <si>
    <t>児・遊ぶE14</t>
    <rPh sb="2" eb="3">
      <t>アソ</t>
    </rPh>
    <phoneticPr fontId="8"/>
  </si>
  <si>
    <t>児・遊ぶE15</t>
    <rPh sb="2" eb="3">
      <t>アソ</t>
    </rPh>
    <phoneticPr fontId="8"/>
  </si>
  <si>
    <t>児・遊ぶE16</t>
    <rPh sb="2" eb="3">
      <t>アソ</t>
    </rPh>
    <phoneticPr fontId="8"/>
  </si>
  <si>
    <t>児・遊ぶE17</t>
    <rPh sb="2" eb="3">
      <t>アソ</t>
    </rPh>
    <phoneticPr fontId="8"/>
  </si>
  <si>
    <t>児・遊ぶE18</t>
    <rPh sb="2" eb="3">
      <t>アソ</t>
    </rPh>
    <phoneticPr fontId="8"/>
  </si>
  <si>
    <t>児・遊ぶE19</t>
    <rPh sb="2" eb="3">
      <t>アソ</t>
    </rPh>
    <phoneticPr fontId="8"/>
  </si>
  <si>
    <t>■就職（高校生向け）</t>
    <rPh sb="1" eb="3">
      <t>シュウショク</t>
    </rPh>
    <rPh sb="4" eb="7">
      <t>コウコウセイ</t>
    </rPh>
    <rPh sb="7" eb="8">
      <t>ム</t>
    </rPh>
    <phoneticPr fontId="5"/>
  </si>
  <si>
    <t>児・就職高1</t>
    <rPh sb="2" eb="4">
      <t>シュウショク</t>
    </rPh>
    <rPh sb="4" eb="5">
      <t>タカ</t>
    </rPh>
    <phoneticPr fontId="8"/>
  </si>
  <si>
    <t>児・就職高2</t>
    <rPh sb="2" eb="4">
      <t>シュウショク</t>
    </rPh>
    <rPh sb="4" eb="5">
      <t>タカ</t>
    </rPh>
    <phoneticPr fontId="8"/>
  </si>
  <si>
    <t>児・就職高3</t>
    <rPh sb="2" eb="4">
      <t>シュウショク</t>
    </rPh>
    <rPh sb="4" eb="5">
      <t>タカ</t>
    </rPh>
    <phoneticPr fontId="8"/>
  </si>
  <si>
    <t>児・就職高4</t>
    <rPh sb="2" eb="4">
      <t>シュウショク</t>
    </rPh>
    <rPh sb="4" eb="5">
      <t>タカ</t>
    </rPh>
    <phoneticPr fontId="8"/>
  </si>
  <si>
    <t>児・就職高5</t>
    <rPh sb="2" eb="4">
      <t>シュウショク</t>
    </rPh>
    <rPh sb="4" eb="5">
      <t>タカ</t>
    </rPh>
    <phoneticPr fontId="8"/>
  </si>
  <si>
    <t>児・就職高6</t>
    <rPh sb="2" eb="4">
      <t>シュウショク</t>
    </rPh>
    <rPh sb="4" eb="5">
      <t>タカ</t>
    </rPh>
    <phoneticPr fontId="8"/>
  </si>
  <si>
    <t>児・就職高7</t>
    <rPh sb="2" eb="4">
      <t>シュウショク</t>
    </rPh>
    <rPh sb="4" eb="5">
      <t>タカ</t>
    </rPh>
    <phoneticPr fontId="8"/>
  </si>
  <si>
    <t>児・就職高8</t>
    <rPh sb="2" eb="4">
      <t>シュウショク</t>
    </rPh>
    <rPh sb="4" eb="5">
      <t>タカ</t>
    </rPh>
    <phoneticPr fontId="8"/>
  </si>
  <si>
    <t>児・就職高9</t>
    <rPh sb="2" eb="4">
      <t>シュウショク</t>
    </rPh>
    <rPh sb="4" eb="5">
      <t>タカ</t>
    </rPh>
    <phoneticPr fontId="8"/>
  </si>
  <si>
    <t>児・就職高10</t>
    <rPh sb="2" eb="4">
      <t>シュウショク</t>
    </rPh>
    <rPh sb="4" eb="5">
      <t>タカ</t>
    </rPh>
    <phoneticPr fontId="8"/>
  </si>
  <si>
    <t>児・就職高11</t>
    <rPh sb="2" eb="4">
      <t>シュウショク</t>
    </rPh>
    <rPh sb="4" eb="5">
      <t>タカ</t>
    </rPh>
    <phoneticPr fontId="8"/>
  </si>
  <si>
    <t>児・進学高1</t>
    <rPh sb="2" eb="4">
      <t>シンガク</t>
    </rPh>
    <rPh sb="4" eb="5">
      <t>タカ</t>
    </rPh>
    <phoneticPr fontId="8"/>
  </si>
  <si>
    <t>児・進学高2</t>
    <rPh sb="2" eb="4">
      <t>シンガク</t>
    </rPh>
    <rPh sb="4" eb="5">
      <t>タカ</t>
    </rPh>
    <phoneticPr fontId="8"/>
  </si>
  <si>
    <t>児・進学高3</t>
    <rPh sb="2" eb="4">
      <t>シンガク</t>
    </rPh>
    <rPh sb="4" eb="5">
      <t>タカ</t>
    </rPh>
    <phoneticPr fontId="8"/>
  </si>
  <si>
    <t>児・進学高4</t>
    <rPh sb="2" eb="4">
      <t>シンガク</t>
    </rPh>
    <rPh sb="4" eb="5">
      <t>タカ</t>
    </rPh>
    <phoneticPr fontId="8"/>
  </si>
  <si>
    <t>児・進学高5</t>
    <rPh sb="2" eb="4">
      <t>シンガク</t>
    </rPh>
    <rPh sb="4" eb="5">
      <t>タカ</t>
    </rPh>
    <phoneticPr fontId="8"/>
  </si>
  <si>
    <t>児・進学高6</t>
    <rPh sb="2" eb="4">
      <t>シンガク</t>
    </rPh>
    <rPh sb="4" eb="5">
      <t>タカ</t>
    </rPh>
    <phoneticPr fontId="8"/>
  </si>
  <si>
    <t>児・進学高7</t>
    <rPh sb="2" eb="4">
      <t>シンガク</t>
    </rPh>
    <rPh sb="4" eb="5">
      <t>タカ</t>
    </rPh>
    <phoneticPr fontId="8"/>
  </si>
  <si>
    <t>児・進学高8</t>
    <rPh sb="2" eb="4">
      <t>シンガク</t>
    </rPh>
    <rPh sb="4" eb="5">
      <t>タカ</t>
    </rPh>
    <phoneticPr fontId="8"/>
  </si>
  <si>
    <t>児・進学高9</t>
    <rPh sb="2" eb="4">
      <t>シンガク</t>
    </rPh>
    <rPh sb="4" eb="5">
      <t>タカ</t>
    </rPh>
    <phoneticPr fontId="8"/>
  </si>
  <si>
    <t>児・進学高10</t>
    <rPh sb="2" eb="4">
      <t>シンガク</t>
    </rPh>
    <rPh sb="4" eb="5">
      <t>タカ</t>
    </rPh>
    <phoneticPr fontId="8"/>
  </si>
  <si>
    <t>児・進学高11</t>
    <rPh sb="2" eb="4">
      <t>シンガク</t>
    </rPh>
    <rPh sb="4" eb="5">
      <t>タカ</t>
    </rPh>
    <phoneticPr fontId="8"/>
  </si>
  <si>
    <t>児・進学高12</t>
    <rPh sb="2" eb="4">
      <t>シンガク</t>
    </rPh>
    <rPh sb="4" eb="5">
      <t>タカ</t>
    </rPh>
    <phoneticPr fontId="8"/>
  </si>
  <si>
    <t>■沖縄（高校生向け）</t>
    <rPh sb="1" eb="3">
      <t>オキナワ</t>
    </rPh>
    <rPh sb="4" eb="7">
      <t>コウコウセイ</t>
    </rPh>
    <rPh sb="7" eb="8">
      <t>ム</t>
    </rPh>
    <phoneticPr fontId="5"/>
  </si>
  <si>
    <t>児・修旅沖高1</t>
    <rPh sb="2" eb="4">
      <t>シュウリョ</t>
    </rPh>
    <rPh sb="4" eb="5">
      <t>オキ</t>
    </rPh>
    <rPh sb="5" eb="6">
      <t>タカ</t>
    </rPh>
    <phoneticPr fontId="8"/>
  </si>
  <si>
    <t>児・修旅沖高2</t>
    <rPh sb="2" eb="4">
      <t>シュウリョ</t>
    </rPh>
    <rPh sb="4" eb="5">
      <t>オキ</t>
    </rPh>
    <rPh sb="5" eb="6">
      <t>タカ</t>
    </rPh>
    <phoneticPr fontId="8"/>
  </si>
  <si>
    <t>児・修旅沖高3</t>
    <rPh sb="2" eb="4">
      <t>シュウリョ</t>
    </rPh>
    <rPh sb="4" eb="5">
      <t>オキ</t>
    </rPh>
    <rPh sb="5" eb="6">
      <t>タカ</t>
    </rPh>
    <phoneticPr fontId="8"/>
  </si>
  <si>
    <t>児・修旅沖高4</t>
    <rPh sb="2" eb="4">
      <t>シュウリョ</t>
    </rPh>
    <rPh sb="4" eb="5">
      <t>オキ</t>
    </rPh>
    <rPh sb="5" eb="6">
      <t>タカ</t>
    </rPh>
    <phoneticPr fontId="8"/>
  </si>
  <si>
    <t>児・修旅沖高5</t>
    <rPh sb="2" eb="4">
      <t>シュウリョ</t>
    </rPh>
    <rPh sb="4" eb="5">
      <t>オキ</t>
    </rPh>
    <rPh sb="5" eb="6">
      <t>タカ</t>
    </rPh>
    <phoneticPr fontId="8"/>
  </si>
  <si>
    <t>児・修旅沖高6</t>
    <rPh sb="2" eb="4">
      <t>シュウリョ</t>
    </rPh>
    <rPh sb="4" eb="5">
      <t>オキ</t>
    </rPh>
    <rPh sb="5" eb="6">
      <t>タカ</t>
    </rPh>
    <phoneticPr fontId="8"/>
  </si>
  <si>
    <t>児・修旅沖高7</t>
    <rPh sb="2" eb="4">
      <t>シュウリョ</t>
    </rPh>
    <rPh sb="4" eb="5">
      <t>オキ</t>
    </rPh>
    <rPh sb="5" eb="6">
      <t>タカ</t>
    </rPh>
    <phoneticPr fontId="8"/>
  </si>
  <si>
    <t>児・修旅沖高8</t>
    <rPh sb="2" eb="4">
      <t>シュウリョ</t>
    </rPh>
    <rPh sb="4" eb="5">
      <t>オキ</t>
    </rPh>
    <rPh sb="5" eb="6">
      <t>タカ</t>
    </rPh>
    <phoneticPr fontId="8"/>
  </si>
  <si>
    <t>児・修旅沖高9</t>
    <rPh sb="2" eb="4">
      <t>シュウリョ</t>
    </rPh>
    <rPh sb="4" eb="5">
      <t>オキ</t>
    </rPh>
    <rPh sb="5" eb="6">
      <t>タカ</t>
    </rPh>
    <phoneticPr fontId="8"/>
  </si>
  <si>
    <t>児・修旅沖高10</t>
    <rPh sb="2" eb="4">
      <t>シュウリョ</t>
    </rPh>
    <rPh sb="4" eb="5">
      <t>オキ</t>
    </rPh>
    <rPh sb="5" eb="6">
      <t>タカ</t>
    </rPh>
    <phoneticPr fontId="8"/>
  </si>
  <si>
    <t>■北海道（高校生向け）</t>
    <rPh sb="1" eb="4">
      <t>ホッカイドウ</t>
    </rPh>
    <rPh sb="5" eb="8">
      <t>コウコウセイ</t>
    </rPh>
    <rPh sb="8" eb="9">
      <t>ム</t>
    </rPh>
    <phoneticPr fontId="5"/>
  </si>
  <si>
    <t>児・修旅北高1</t>
    <rPh sb="2" eb="4">
      <t>シュウリョ</t>
    </rPh>
    <rPh sb="4" eb="5">
      <t>キタ</t>
    </rPh>
    <rPh sb="5" eb="6">
      <t>タカ</t>
    </rPh>
    <phoneticPr fontId="8"/>
  </si>
  <si>
    <t>児・修旅北高2</t>
    <rPh sb="2" eb="4">
      <t>シュウリョ</t>
    </rPh>
    <rPh sb="4" eb="5">
      <t>キタ</t>
    </rPh>
    <rPh sb="5" eb="6">
      <t>タカ</t>
    </rPh>
    <phoneticPr fontId="8"/>
  </si>
  <si>
    <t>児・修旅北高3</t>
    <rPh sb="2" eb="4">
      <t>シュウリョ</t>
    </rPh>
    <rPh sb="4" eb="5">
      <t>キタ</t>
    </rPh>
    <rPh sb="5" eb="6">
      <t>タカ</t>
    </rPh>
    <phoneticPr fontId="8"/>
  </si>
  <si>
    <t>児・修旅北高4</t>
    <rPh sb="2" eb="4">
      <t>シュウリョ</t>
    </rPh>
    <rPh sb="4" eb="5">
      <t>キタ</t>
    </rPh>
    <rPh sb="5" eb="6">
      <t>タカ</t>
    </rPh>
    <phoneticPr fontId="8"/>
  </si>
  <si>
    <t>児・修旅北高5</t>
    <rPh sb="2" eb="4">
      <t>シュウリョ</t>
    </rPh>
    <rPh sb="4" eb="5">
      <t>キタ</t>
    </rPh>
    <rPh sb="5" eb="6">
      <t>タカ</t>
    </rPh>
    <phoneticPr fontId="8"/>
  </si>
  <si>
    <t>児・修旅北高6</t>
    <rPh sb="2" eb="4">
      <t>シュウリョ</t>
    </rPh>
    <rPh sb="4" eb="5">
      <t>キタ</t>
    </rPh>
    <rPh sb="5" eb="6">
      <t>タカ</t>
    </rPh>
    <phoneticPr fontId="8"/>
  </si>
  <si>
    <t>児・修旅北高7</t>
    <rPh sb="2" eb="4">
      <t>シュウリョ</t>
    </rPh>
    <rPh sb="4" eb="5">
      <t>キタ</t>
    </rPh>
    <rPh sb="5" eb="6">
      <t>タカ</t>
    </rPh>
    <phoneticPr fontId="8"/>
  </si>
  <si>
    <t>児・修旅北高8</t>
    <rPh sb="2" eb="4">
      <t>シュウリョ</t>
    </rPh>
    <rPh sb="4" eb="5">
      <t>キタ</t>
    </rPh>
    <rPh sb="5" eb="6">
      <t>タカ</t>
    </rPh>
    <phoneticPr fontId="8"/>
  </si>
  <si>
    <t>児・修旅北高9</t>
    <rPh sb="2" eb="4">
      <t>シュウリョ</t>
    </rPh>
    <rPh sb="4" eb="5">
      <t>キタ</t>
    </rPh>
    <rPh sb="5" eb="6">
      <t>タカ</t>
    </rPh>
    <phoneticPr fontId="8"/>
  </si>
  <si>
    <t>児・修旅北高10</t>
    <rPh sb="2" eb="4">
      <t>シュウリョ</t>
    </rPh>
    <rPh sb="4" eb="5">
      <t>キタ</t>
    </rPh>
    <rPh sb="5" eb="6">
      <t>タカ</t>
    </rPh>
    <phoneticPr fontId="8"/>
  </si>
  <si>
    <t xml:space="preserve">池上彰のニュースに登場する世界の環境問題 6 動物の多様性 </t>
  </si>
  <si>
    <t>池上/彰∥監修 稲葉/茂勝∥訳・文</t>
  </si>
  <si>
    <t>2010.12</t>
  </si>
  <si>
    <t>児・環境2-6
15/518/519</t>
    <phoneticPr fontId="5"/>
  </si>
  <si>
    <t>1123751362</t>
  </si>
  <si>
    <t xml:space="preserve">池上彰のニュースに登場する世界の環境問題 7 人口問題 </t>
  </si>
  <si>
    <t>2011.2</t>
  </si>
  <si>
    <t>児・環境2-7
15/519/519</t>
    <phoneticPr fontId="5"/>
  </si>
  <si>
    <t>1123751370</t>
  </si>
  <si>
    <t xml:space="preserve">池上彰のニュースに登場する世界の環境問題 8 貧困 </t>
  </si>
  <si>
    <t>2011.3</t>
  </si>
  <si>
    <t>児・環境2-8
15/520/519</t>
    <phoneticPr fontId="5"/>
  </si>
  <si>
    <t>1123751388</t>
  </si>
  <si>
    <t xml:space="preserve">池上彰のニュースに登場する世界の環境問題 9 公害 </t>
  </si>
  <si>
    <t>2011.4</t>
  </si>
  <si>
    <t>児・環境2-9
15/521/519</t>
    <phoneticPr fontId="5"/>
  </si>
  <si>
    <t>1123751396</t>
  </si>
  <si>
    <t xml:space="preserve">池上彰のニュースに登場する世界の環境問題 10 エネルギー </t>
  </si>
  <si>
    <t>児・環境2-10
15/522/519</t>
    <phoneticPr fontId="5"/>
  </si>
  <si>
    <t>1123751404</t>
  </si>
  <si>
    <t>■進学（高校生向け）</t>
    <rPh sb="1" eb="3">
      <t>シンガク</t>
    </rPh>
    <rPh sb="4" eb="7">
      <t>コウコウセイ</t>
    </rPh>
    <rPh sb="7" eb="8">
      <t>ム</t>
    </rPh>
    <phoneticPr fontId="5"/>
  </si>
  <si>
    <t xml:space="preserve">ブラジル </t>
  </si>
  <si>
    <t>ザイラ・デッカー∥著 デイビッド・ロビンソン∥監修 ジョアン・セザール・デ・カストロ・ロチャ∥監修</t>
  </si>
  <si>
    <t>児・世国7-29
15/500/296</t>
    <phoneticPr fontId="5"/>
  </si>
  <si>
    <t>1123751180</t>
  </si>
  <si>
    <t xml:space="preserve">アイルランド </t>
  </si>
  <si>
    <t>アンナ・マックィン∥著 コルム・マックィン∥著 エリザベス・マルコム∥監修 ジョン・マクドナー∥監修</t>
  </si>
  <si>
    <t>2011.1</t>
  </si>
  <si>
    <t>児・世国7-30
15/501/293</t>
    <phoneticPr fontId="5"/>
  </si>
  <si>
    <t>1123751198</t>
  </si>
  <si>
    <t xml:space="preserve">トルコ </t>
  </si>
  <si>
    <t>サラ・シールズ∥著 マイケル・マカダムス∥監修 アリソン・ハート∥監修</t>
  </si>
  <si>
    <t>児・世国7-31
15/502/292</t>
    <phoneticPr fontId="5"/>
  </si>
  <si>
    <t>1123751206</t>
  </si>
  <si>
    <t xml:space="preserve">ギリシャ </t>
  </si>
  <si>
    <t>ジェン・グリーン∥著 グレッグ・アンダーソン∥監修 コスタス・フラソプロス∥監修</t>
  </si>
  <si>
    <t>2011.9</t>
  </si>
  <si>
    <t>児・世国7-32
15/503/293</t>
    <phoneticPr fontId="5"/>
  </si>
  <si>
    <t>1123751214</t>
  </si>
  <si>
    <t xml:space="preserve">アメリカ </t>
  </si>
  <si>
    <t>エルデン・クロイ∥著 ジョン・フレーザー・ハート∥監修 キャサリン・グディス∥監修</t>
  </si>
  <si>
    <t>2011.10</t>
  </si>
  <si>
    <t>児・世国7-33
15/504/295</t>
    <phoneticPr fontId="5"/>
  </si>
  <si>
    <t>1123751222</t>
  </si>
  <si>
    <t xml:space="preserve">グアテマラ </t>
  </si>
  <si>
    <t>アニタ・クロイ∥著 マシュー・テイラー∥監修 エドウィン・J.カステジャノス∥監修</t>
  </si>
  <si>
    <t>2011.11</t>
  </si>
  <si>
    <t>児・世国7-34
15/505/295</t>
    <phoneticPr fontId="5"/>
  </si>
  <si>
    <t>1123751230</t>
  </si>
  <si>
    <t xml:space="preserve">スペイン </t>
  </si>
  <si>
    <t>アニタ・クロイ∥著 ホセ・マヌエル・レイエス∥監修 ラクエル・メディナ∥監修</t>
  </si>
  <si>
    <t>2011.12</t>
  </si>
  <si>
    <t>児・世国7-35
15/506/293</t>
    <phoneticPr fontId="5"/>
  </si>
  <si>
    <t>1123751248</t>
  </si>
  <si>
    <t xml:space="preserve">ドームがたり  </t>
  </si>
  <si>
    <t>アーサー・ビナード‖作　スズキ/コージ‖画</t>
  </si>
  <si>
    <t>2017年3月</t>
  </si>
  <si>
    <t>E3/3875N/ス(3)</t>
  </si>
  <si>
    <t>児・読中9-1</t>
  </si>
  <si>
    <t xml:space="preserve">クマと森のピアノ  </t>
  </si>
  <si>
    <t>デイビッド・リッチフィールド‖作　俵/万智‖訳</t>
  </si>
  <si>
    <t>2017年10月</t>
  </si>
  <si>
    <t>E2/2095N/リ(3)</t>
  </si>
  <si>
    <t>児・読中9-2</t>
  </si>
  <si>
    <t>6この点  点字を発明したルイ・ブライユのおはなし</t>
  </si>
  <si>
    <t>ジェン・ブライアント‖文　ボリス・クリコフ‖絵</t>
  </si>
  <si>
    <t>2017年8月</t>
  </si>
  <si>
    <t>E0/19423N/ク(2)</t>
  </si>
  <si>
    <t>児・読中9-3</t>
  </si>
  <si>
    <t>クエスト  にじいろの地図のなぞ</t>
    <phoneticPr fontId="7"/>
  </si>
  <si>
    <t>アーロン・ベッカー‖作　</t>
  </si>
  <si>
    <t>2015年5月</t>
  </si>
  <si>
    <t>E0/17920N/ベ(2)</t>
  </si>
  <si>
    <t>児・読中9-4</t>
  </si>
  <si>
    <t xml:space="preserve">もしも地球がひとつのリンゴだったら  </t>
  </si>
  <si>
    <t>デビッド・J.スミス‖文　スティーブ・アダムス‖絵</t>
  </si>
  <si>
    <t>2016年7月</t>
  </si>
  <si>
    <t>J404/165N/(2)</t>
  </si>
  <si>
    <t>児・読中9-5</t>
  </si>
  <si>
    <t>ざざ虫  伊那谷の虫を食べる文化</t>
  </si>
  <si>
    <t>松沢/陽士‖写真・文　</t>
  </si>
  <si>
    <t>2016年10月</t>
  </si>
  <si>
    <t>E3/3810N/マ(2)</t>
  </si>
  <si>
    <t>児・読中9-6</t>
  </si>
  <si>
    <t xml:space="preserve">ようこそ!花のレストラン  </t>
  </si>
  <si>
    <t>多田/多恵子‖写真・文　</t>
  </si>
  <si>
    <t>2017年4月</t>
  </si>
  <si>
    <t>J471/87N/(2)</t>
  </si>
  <si>
    <t>児・読中9-7</t>
  </si>
  <si>
    <t xml:space="preserve">文様えほん  </t>
  </si>
  <si>
    <t>谷山/彩子‖作　</t>
  </si>
  <si>
    <t>2017年9月</t>
  </si>
  <si>
    <t>J727/23N/(2)</t>
  </si>
  <si>
    <t>児・読中9-8</t>
  </si>
  <si>
    <t xml:space="preserve">世界中からいただきます!  </t>
  </si>
  <si>
    <t>中山/茂大‖文　阪口/克‖写真</t>
  </si>
  <si>
    <t>2016年12月</t>
  </si>
  <si>
    <t>J383/121N/(2)</t>
  </si>
  <si>
    <t>児・読中9-9</t>
  </si>
  <si>
    <t xml:space="preserve">髪がつなぐ物語  </t>
  </si>
  <si>
    <t>別司/芳子‖著　</t>
  </si>
  <si>
    <t>2017年11月</t>
  </si>
  <si>
    <t>J369/262N/(3)</t>
  </si>
  <si>
    <t>児・読中9-10</t>
  </si>
  <si>
    <t>本当はすごい森の話  林業家からのメッセージ</t>
  </si>
  <si>
    <t>田中/惣次‖著　</t>
  </si>
  <si>
    <t>J652/3N/(2)</t>
  </si>
  <si>
    <t>児・読中9-11</t>
  </si>
  <si>
    <t xml:space="preserve">おばけ道、ただいま工事中!?  </t>
  </si>
  <si>
    <t>草野/あきこ‖作　平澤/朋子‖絵</t>
  </si>
  <si>
    <t>2015年8月</t>
  </si>
  <si>
    <t>J913/14927N/ク(2)</t>
  </si>
  <si>
    <t>児・読中9-12</t>
  </si>
  <si>
    <t xml:space="preserve">リトル・ダンサー  </t>
  </si>
  <si>
    <t>田村/理江‖作　君野/可代子‖絵</t>
  </si>
  <si>
    <t>2016年3月</t>
  </si>
  <si>
    <t>J913/15100N/タ(2)</t>
  </si>
  <si>
    <t>児・読中9-13</t>
  </si>
  <si>
    <t xml:space="preserve">オバケ屋敷にお引っ越し  </t>
  </si>
  <si>
    <t>富安/陽子‖作　たしろ/ちさと‖絵</t>
  </si>
  <si>
    <t>J913/15121N/ト(2)</t>
  </si>
  <si>
    <t>児・読中9-14</t>
  </si>
  <si>
    <t xml:space="preserve">透明犬メイ  </t>
  </si>
  <si>
    <t>辻/貴司‖作　丹地/陽子‖絵</t>
  </si>
  <si>
    <t>2016年8月</t>
  </si>
  <si>
    <t>J913/15267N/ツ(2)</t>
  </si>
  <si>
    <t>児・読中9-15</t>
  </si>
  <si>
    <t xml:space="preserve">笑われたくない!  </t>
  </si>
  <si>
    <t>手嶋/ひろ美‖作　大庭/賢哉‖絵</t>
  </si>
  <si>
    <t>2016年9月</t>
  </si>
  <si>
    <t>J913/15298N/テ(2)</t>
  </si>
  <si>
    <t>児・読中9-16</t>
  </si>
  <si>
    <t xml:space="preserve">くじらじゃくし  </t>
  </si>
  <si>
    <t>安田/夏菜‖作　中西/らつ子‖絵</t>
  </si>
  <si>
    <t>J913/15517N/ヤ(3)</t>
  </si>
  <si>
    <t>児・読中9-17</t>
  </si>
  <si>
    <t xml:space="preserve">ホテルやまのなか小学校  </t>
  </si>
  <si>
    <t>小松原/宏子‖作　亀岡/亜希子‖絵</t>
  </si>
  <si>
    <t>2017年7月</t>
  </si>
  <si>
    <t>J913/15602N/コ(2)</t>
  </si>
  <si>
    <t>児・読中9-18</t>
  </si>
  <si>
    <t xml:space="preserve">小学校がなくなる!  </t>
  </si>
  <si>
    <t>麻生/かづこ‖作　大庭/賢哉‖絵</t>
  </si>
  <si>
    <t>2017年6月</t>
  </si>
  <si>
    <t>J913/15614N/ア(2)</t>
  </si>
  <si>
    <t>児・読中9-19</t>
  </si>
  <si>
    <t xml:space="preserve">あたし、アンバー・ブラウン!  </t>
  </si>
  <si>
    <t>ポーラ・ダンジガー‖作　若林/千鶴‖訳</t>
  </si>
  <si>
    <t>2015年2月</t>
  </si>
  <si>
    <t>J933/5092N/ダ(2)</t>
  </si>
  <si>
    <t>児・読中9-20</t>
  </si>
  <si>
    <t>トルネード!  たつまきとともに来た犬</t>
  </si>
  <si>
    <t>ベッツィ・バイアーズ‖作　もりうち/すみこ‖訳</t>
  </si>
  <si>
    <t>J933/5113N/バ(2)</t>
  </si>
  <si>
    <t>児・読中9-21</t>
  </si>
  <si>
    <t xml:space="preserve">くろねこのロク空をとぶ  </t>
  </si>
  <si>
    <t>インガ・ムーア‖作・絵　なかがわ/ちひろ‖訳</t>
  </si>
  <si>
    <t>J933/5118N/ム(2)</t>
  </si>
  <si>
    <t>児・読中9-22</t>
  </si>
  <si>
    <t xml:space="preserve">ちゃいろいつつみ紙のはなし  </t>
  </si>
  <si>
    <t>アリソン・アトリー‖作　松野/正子‖訳</t>
  </si>
  <si>
    <t>2015年9月</t>
  </si>
  <si>
    <t>J933/5153N/ア(2)</t>
  </si>
  <si>
    <t>児・読中9-23</t>
  </si>
  <si>
    <t xml:space="preserve">いたずらっ子がやってきた  </t>
  </si>
  <si>
    <t>カトリーナ・ナネスタッド‖作　渋谷/弘子‖訳</t>
  </si>
  <si>
    <t>J933/5306N/ナ(2)</t>
  </si>
  <si>
    <t>児・読中9-24</t>
  </si>
  <si>
    <t xml:space="preserve">アルバートさんと赤ちゃんアザラシ  </t>
  </si>
  <si>
    <t>ジュディス・カー‖作・絵　三原/泉‖訳</t>
  </si>
  <si>
    <t>2017年5月</t>
  </si>
  <si>
    <t>J933/5351N/ケ(2)</t>
  </si>
  <si>
    <t>児・読中9-25</t>
  </si>
  <si>
    <t xml:space="preserve">ジュビリー  </t>
  </si>
  <si>
    <t>パトリシア・ライリー・ギフ‖作　もりうち/すみこ‖訳</t>
  </si>
  <si>
    <t>J933/5412N/ギ(2)</t>
  </si>
  <si>
    <t>児・読中9-26</t>
  </si>
  <si>
    <t xml:space="preserve">図書館にいたユニコーン  </t>
  </si>
  <si>
    <t>マイケル・モーパーゴ‖作　ゲーリー・ブライズ‖絵</t>
  </si>
  <si>
    <t>J933/5420N/モ(2)</t>
  </si>
  <si>
    <t>児・読中9-27</t>
  </si>
  <si>
    <t xml:space="preserve">世界一の三人きょうだい  </t>
  </si>
  <si>
    <t>グードルン・メプス‖作　はたさわ/ゆうこ‖訳</t>
  </si>
  <si>
    <t>J943/821N/メ(2)</t>
  </si>
  <si>
    <t>児・読中9-28</t>
  </si>
  <si>
    <t xml:space="preserve">口ひげが世界をすくう?!  </t>
  </si>
  <si>
    <t>ザラ・ミヒャエラ・オルロフスキー‖作　ミヒャエル・ローハー‖絵</t>
  </si>
  <si>
    <t>J943/836N/オ(2)</t>
  </si>
  <si>
    <t>児・読中9-29</t>
  </si>
  <si>
    <t>オーサ・ストルク‖作　ヒッテ・スペー‖絵</t>
  </si>
  <si>
    <t>J949/562N/ス(2)</t>
  </si>
  <si>
    <t>児・読中9-30</t>
  </si>
  <si>
    <t xml:space="preserve">バイバイ、わたしの9さい!  </t>
  </si>
  <si>
    <t>ヴァレリー・ゼナッティ‖作　伏見/操‖訳</t>
  </si>
  <si>
    <t>2015年11月</t>
  </si>
  <si>
    <t>J953/493N/ゼ(2)</t>
  </si>
  <si>
    <t>児・読中9-31</t>
  </si>
  <si>
    <t xml:space="preserve">世界を救うパンの缶詰  </t>
  </si>
  <si>
    <t>菅/聖子‖文　やました/こうへい‖絵</t>
  </si>
  <si>
    <t>J588/63N/(2)</t>
  </si>
  <si>
    <t>児・読中9-32</t>
  </si>
  <si>
    <t xml:space="preserve">お昼の放送の時間です  </t>
  </si>
  <si>
    <t>乗松/葉子‖作　宮尾/和孝‖絵</t>
  </si>
  <si>
    <t>2015年10月</t>
  </si>
  <si>
    <t>J913/14971N/ノ(2)</t>
  </si>
  <si>
    <t>児・読中9-33</t>
  </si>
  <si>
    <t xml:space="preserve">まんぷく寺でまってます  </t>
  </si>
  <si>
    <t>高田/由紀子‖作　木村/いこ‖絵</t>
  </si>
  <si>
    <t>J913/15304N/タ(2)</t>
  </si>
  <si>
    <t>児・読中9-34</t>
  </si>
  <si>
    <t xml:space="preserve">ぼくのつばめ絵日記  </t>
  </si>
  <si>
    <t>深山/さくら‖作　宮尾/和孝‖絵</t>
  </si>
  <si>
    <t>2017年1月</t>
  </si>
  <si>
    <t>J913/15442N/ミ(2)</t>
  </si>
  <si>
    <t>児・読中9-35</t>
  </si>
  <si>
    <t xml:space="preserve">ケータイくんとフジワラさん  </t>
  </si>
  <si>
    <t>市川/宣子‖作　みずうち/さとみ‖絵</t>
  </si>
  <si>
    <t>J913/15562N/イ(2)</t>
  </si>
  <si>
    <t>児・読中9-36</t>
  </si>
  <si>
    <t xml:space="preserve">拝啓、お母さん  </t>
  </si>
  <si>
    <t>佐和/みずえ‖作　かんべ/あやこ‖絵</t>
  </si>
  <si>
    <t>J913/15619N/サ(2)</t>
  </si>
  <si>
    <t>児・読中9-37</t>
  </si>
  <si>
    <t xml:space="preserve">キワさんのたまご  </t>
  </si>
  <si>
    <t>宇佐美/牧子‖作　藤原/ヒロコ‖絵</t>
  </si>
  <si>
    <t>J913/15643N/ウ(2)</t>
  </si>
  <si>
    <t>児・読中9-38</t>
  </si>
  <si>
    <t xml:space="preserve">レイナが島にやってきた!  </t>
  </si>
  <si>
    <t>長崎/夏海‖作　いちかわ/なつこ‖絵</t>
  </si>
  <si>
    <t>J913/15726N/ナ(4)</t>
  </si>
  <si>
    <t>児・読中9-39</t>
  </si>
  <si>
    <t xml:space="preserve">ぼくのなかのほんとう  </t>
  </si>
  <si>
    <t>パトリシア・マクラクラン‖作　若林/千鶴‖訳</t>
  </si>
  <si>
    <t>2016年2月</t>
  </si>
  <si>
    <t>J933/5217N/マ(2)</t>
  </si>
  <si>
    <t>児・読中9-40</t>
  </si>
  <si>
    <t xml:space="preserve">シロクマが家にやってきた!  </t>
  </si>
  <si>
    <t>マリア・ファラー‖作　ダニエル・リエリー‖絵</t>
  </si>
  <si>
    <t>2017年12月</t>
  </si>
  <si>
    <t>J933/5444N/フ(2)</t>
  </si>
  <si>
    <t>児・読中9-41</t>
  </si>
  <si>
    <t xml:space="preserve">グリムのむかしばなし 1 </t>
  </si>
  <si>
    <t>グリム‖[著]　グリム‖[著]</t>
  </si>
  <si>
    <t>J943/832N/グ(2)</t>
  </si>
  <si>
    <t>児・読中9-42</t>
  </si>
  <si>
    <t xml:space="preserve">遠野物語  </t>
  </si>
  <si>
    <t>柳田/國男‖原作　柏葉/幸子‖編著</t>
  </si>
  <si>
    <t>J382/36N/(2)</t>
  </si>
  <si>
    <t>児・読中9-43</t>
  </si>
  <si>
    <t>3+6の夏  ひろしま、あの子はだあれ</t>
  </si>
  <si>
    <t>中澤/晶子‖作　ささめや/ゆき‖絵</t>
  </si>
  <si>
    <t>2015年7月</t>
  </si>
  <si>
    <t>J913/14858N/ナ(2)</t>
  </si>
  <si>
    <t>児・読中9-44</t>
  </si>
  <si>
    <t xml:space="preserve">2分の1成人式  </t>
  </si>
  <si>
    <t>井上/林子‖著　新井/陽次郎‖絵</t>
  </si>
  <si>
    <t>J913/14964N/イ(2)</t>
  </si>
  <si>
    <t>児・読中9-45</t>
  </si>
  <si>
    <t xml:space="preserve">旅のお供はしゃれこうべ  </t>
  </si>
  <si>
    <t>泉田/もと‖作　</t>
  </si>
  <si>
    <t>2016年4月</t>
  </si>
  <si>
    <t>J913/15154N/イ(2)</t>
  </si>
  <si>
    <t>児・読中9-46</t>
  </si>
  <si>
    <t xml:space="preserve">キノコのカミサマ  </t>
  </si>
  <si>
    <t>花形/みつる‖作　鈴木/裕之‖絵</t>
  </si>
  <si>
    <t>J913/15248N/ハ(2)</t>
  </si>
  <si>
    <t>児・読中9-47</t>
  </si>
  <si>
    <t xml:space="preserve">メリーメリーおとまりにでかける  </t>
  </si>
  <si>
    <t>ジョーン・G.ロビンソン‖作・絵　小宮/由‖訳</t>
  </si>
  <si>
    <t>J933/5344N/ロ(2)</t>
  </si>
  <si>
    <t>児・読中9-48</t>
  </si>
  <si>
    <t xml:space="preserve">オレさすらいの転校生  </t>
  </si>
  <si>
    <t>吉野/万理子‖著　平沢/下戸‖イラスト</t>
  </si>
  <si>
    <t>2016年11月</t>
  </si>
  <si>
    <t>J913/15387N/ヨ(2)</t>
  </si>
  <si>
    <t>児・読中9-49</t>
  </si>
  <si>
    <t xml:space="preserve">バクのバンバン、町にきた  </t>
  </si>
  <si>
    <t>ポリー・フェイバー‖作　クララ・ヴリアミー‖絵</t>
  </si>
  <si>
    <t>J933/5288N/フ(2)</t>
  </si>
  <si>
    <t>児・読中9-50</t>
  </si>
  <si>
    <t>■中学年用9</t>
    <phoneticPr fontId="5"/>
  </si>
  <si>
    <t>■高学年用9</t>
    <phoneticPr fontId="5"/>
  </si>
  <si>
    <t>金剛山のトラ  韓国の昔話</t>
  </si>
  <si>
    <t>E2/2065N/チ(2)</t>
  </si>
  <si>
    <t>児・読高9-1</t>
    <phoneticPr fontId="7"/>
  </si>
  <si>
    <t>イーダ  美しい化石になった小さなサルのものがたり</t>
  </si>
  <si>
    <t>ヨルン・フールム‖文　トルシュタイン・ヘレヴェ‖文</t>
  </si>
  <si>
    <t>J457/381N/(2)</t>
  </si>
  <si>
    <t>児・読高9-2</t>
    <phoneticPr fontId="7"/>
  </si>
  <si>
    <t>キルトでつづるものがたり  奴隷ハリエット・パワーズの心の旅</t>
  </si>
  <si>
    <t>バーバラ・ハーカート‖文　ヴァネッサ・ブラントリー=ニュートン‖絵</t>
  </si>
  <si>
    <t>E0/18855N/ブ(2)</t>
  </si>
  <si>
    <t>児・読高9-3</t>
  </si>
  <si>
    <t>ねこのさら  柳家小三治・落語「猫の皿」より</t>
  </si>
  <si>
    <t>野村/たかあき‖文/絵　柳家/小三治‖監修</t>
  </si>
  <si>
    <t>E0/19390N/ノ(3)</t>
  </si>
  <si>
    <t>児・読高9-4</t>
  </si>
  <si>
    <t>ぼくらがつくった学校  大槌の子どもたちが夢見た復興のシンボル</t>
  </si>
  <si>
    <t>ささき/あり‖文　</t>
  </si>
  <si>
    <t>J372/14N/(2)</t>
  </si>
  <si>
    <t>児・読高9-5</t>
  </si>
  <si>
    <t>すぐそこに、カヤネズミ  身近にくらす野生動物を守る方法</t>
  </si>
  <si>
    <t>畠/佐代子‖著　</t>
  </si>
  <si>
    <t>J489/409N/(2)</t>
  </si>
  <si>
    <t>児・読高9-6</t>
  </si>
  <si>
    <t>深く、深く掘りすすめ!&lt;ちきゅう&gt;  世界にほこる地球深部探査船の秘密</t>
  </si>
  <si>
    <t>山本/省三‖著　友永/たろ‖絵</t>
  </si>
  <si>
    <t>J556/10N/(2)</t>
  </si>
  <si>
    <t>児・読高9-7</t>
  </si>
  <si>
    <t xml:space="preserve">ギュレギュレ!  </t>
  </si>
  <si>
    <t>斉藤/洋‖作　樋口/たつの‖画</t>
  </si>
  <si>
    <t>J913/15315N/サ(2)</t>
  </si>
  <si>
    <t>児・読高9-8</t>
  </si>
  <si>
    <t xml:space="preserve">おれたちのトウモロコシ  </t>
  </si>
  <si>
    <t>矢嶋/加代子‖作　岡本/順‖絵</t>
  </si>
  <si>
    <t>J913/15567N/ヤ(2)</t>
  </si>
  <si>
    <t>児・読高9-9</t>
  </si>
  <si>
    <t xml:space="preserve">絵物語古事記  </t>
  </si>
  <si>
    <t>富安/陽子‖文　山村/浩二‖絵</t>
  </si>
  <si>
    <t>J913/15763N/(2)</t>
  </si>
  <si>
    <t>児・読高9-10</t>
  </si>
  <si>
    <t xml:space="preserve">もうひとつのWONDER  </t>
  </si>
  <si>
    <t>R.J.パラシオ‖作　中井/はるの‖訳</t>
  </si>
  <si>
    <t>J933/5370N/パ(2)</t>
  </si>
  <si>
    <t>児・読高9-11</t>
  </si>
  <si>
    <t xml:space="preserve">ウィリアム・ウェントン 1 </t>
  </si>
  <si>
    <t>ボビー・ピアーズ‖著　堀川/志野舞‖訳</t>
  </si>
  <si>
    <t>J949/563N/ピ(2)</t>
  </si>
  <si>
    <t>児・読高9-12</t>
  </si>
  <si>
    <t>焼き肉を食べる前に。  絵本作家がお肉の職人たちを訪ねた</t>
  </si>
  <si>
    <t>中川/洋典‖聞き手・絵　</t>
  </si>
  <si>
    <t>J648/19N/(2)</t>
  </si>
  <si>
    <t>児・読高9-13</t>
  </si>
  <si>
    <t>いじめのある世界に生きる君たちへ  いじめられっ子だった精神科医の贈る言葉</t>
  </si>
  <si>
    <t>中井/久夫‖著　</t>
  </si>
  <si>
    <t>中央公論新社</t>
  </si>
  <si>
    <t>J371/64N/(2)</t>
  </si>
  <si>
    <t>児・読高9-14</t>
  </si>
  <si>
    <t>仙台真田氏物語  幸村の遺志を守った娘、阿梅</t>
  </si>
  <si>
    <t>堀米/薫‖著　大矢/正和‖絵</t>
  </si>
  <si>
    <t>J289/894N/(2)</t>
  </si>
  <si>
    <t>児・読高9-15</t>
  </si>
  <si>
    <t xml:space="preserve">ニッポンの刑事たち  </t>
  </si>
  <si>
    <t>小川/泰平‖著　</t>
  </si>
  <si>
    <t>2016年5月</t>
  </si>
  <si>
    <t>J317/22N/(2)</t>
  </si>
  <si>
    <t>児・読高9-16</t>
  </si>
  <si>
    <t xml:space="preserve">介護というお仕事  </t>
  </si>
  <si>
    <t>小山/朝子‖著　</t>
  </si>
  <si>
    <t>J369/260N/(2)</t>
  </si>
  <si>
    <t>児・読高9-17</t>
  </si>
  <si>
    <t>カレーライスを一から作る  関野吉晴ゼミ</t>
  </si>
  <si>
    <t>前田/亜紀‖著　</t>
  </si>
  <si>
    <t>J610/16N/(2)</t>
  </si>
  <si>
    <t>児・読高9-18</t>
  </si>
  <si>
    <t xml:space="preserve">お米ができるまで  </t>
  </si>
  <si>
    <t>岩貞/るみこ‖作　武田/美穂‖絵</t>
  </si>
  <si>
    <t>J616/69N/(2)</t>
  </si>
  <si>
    <t>児・読高9-19</t>
  </si>
  <si>
    <t>さくら猫と生きる  殺処分をなくすためにできること</t>
  </si>
  <si>
    <t>今西/乃子‖著　浜田/一男‖写真</t>
  </si>
  <si>
    <t>2015年6月</t>
  </si>
  <si>
    <t>J645/214N/(2)</t>
  </si>
  <si>
    <t>児・読高9-20</t>
  </si>
  <si>
    <t xml:space="preserve">1週間の物語  </t>
  </si>
  <si>
    <t>日本児童文学者協会‖編　磯/良一‖絵</t>
  </si>
  <si>
    <t>J913/14714N/(2)</t>
  </si>
  <si>
    <t>児・読高9-21</t>
  </si>
  <si>
    <t xml:space="preserve">ぼくたちのリアル  </t>
  </si>
  <si>
    <t>戸森/しるこ‖著　佐藤/真紀子‖絵</t>
  </si>
  <si>
    <t>2016年6月</t>
  </si>
  <si>
    <t>J913/15200N/ト(4)</t>
  </si>
  <si>
    <t>児・読高9-22</t>
  </si>
  <si>
    <t xml:space="preserve">きかせたがりやの魔女  </t>
  </si>
  <si>
    <t>岡田/淳‖作　はた/こうしろう‖絵</t>
  </si>
  <si>
    <t>J913/15201N/オ(2)</t>
  </si>
  <si>
    <t>児・読高9-23</t>
  </si>
  <si>
    <t xml:space="preserve">落語少年サダキチ [いち] </t>
  </si>
  <si>
    <t>田中/啓文‖作　朝倉/世界一‖画</t>
  </si>
  <si>
    <t>J913/15323N/タ(2)</t>
  </si>
  <si>
    <t>児・読高9-24</t>
  </si>
  <si>
    <t xml:space="preserve">ひいな  </t>
  </si>
  <si>
    <t>いとう/みく‖作　</t>
  </si>
  <si>
    <t>J913/15443N/イ(2)</t>
  </si>
  <si>
    <t>児・読高9-25</t>
  </si>
  <si>
    <t xml:space="preserve">狐霊の檻  </t>
  </si>
  <si>
    <t>廣嶋/玲子‖作　マタジロウ‖絵</t>
  </si>
  <si>
    <t>J913/15445N/ヒ(2)</t>
  </si>
  <si>
    <t>児・読高9-26</t>
  </si>
  <si>
    <t xml:space="preserve">はっけよい!雷電  </t>
  </si>
  <si>
    <t>吉橋/通夫‖著　</t>
  </si>
  <si>
    <t>J913/15522N/ヨ(2)</t>
  </si>
  <si>
    <t>児・読高9-27</t>
  </si>
  <si>
    <t xml:space="preserve">花あかりともして  </t>
  </si>
  <si>
    <t>服部/千春‖作　紅木/春‖絵</t>
  </si>
  <si>
    <t>出版ワークス</t>
  </si>
  <si>
    <t>J913/15644N/ハ(2)</t>
  </si>
  <si>
    <t>児・読高9-28</t>
  </si>
  <si>
    <t xml:space="preserve">まっすぐな地平線  </t>
  </si>
  <si>
    <t>森島/いずみ‖著　</t>
  </si>
  <si>
    <t>J913/15710N/モ(2)</t>
  </si>
  <si>
    <t>児・読高9-29</t>
  </si>
  <si>
    <t xml:space="preserve">ソーリ!  </t>
  </si>
  <si>
    <t>濱野/京子‖作　おとない/ちあき‖画</t>
  </si>
  <si>
    <t>J913/15750N/ハ(2)</t>
  </si>
  <si>
    <t>児・読高9-30</t>
  </si>
  <si>
    <t xml:space="preserve">四重奏(カルテット)デイズ  </t>
  </si>
  <si>
    <t>横田/明子‖作　</t>
  </si>
  <si>
    <t>J913/15751N/ヨ(2)</t>
  </si>
  <si>
    <t>児・読高9-31</t>
  </si>
  <si>
    <t xml:space="preserve">助っ人マスター  </t>
  </si>
  <si>
    <t>高森/美由紀‖作　</t>
  </si>
  <si>
    <t>J913/15766N/タ(2)</t>
  </si>
  <si>
    <t>児・読高9-32</t>
  </si>
  <si>
    <t xml:space="preserve">となりの火星人  </t>
  </si>
  <si>
    <t>工藤/純子‖著　</t>
  </si>
  <si>
    <t>2018年2月</t>
  </si>
  <si>
    <t>J913/15852N/ク(2)</t>
  </si>
  <si>
    <t>児・読高9-33</t>
  </si>
  <si>
    <t xml:space="preserve">青い目の人形物語 1 </t>
  </si>
  <si>
    <t>シャーリー・パレントー‖作　河野/万里子‖訳</t>
  </si>
  <si>
    <t>J933/5124N/パ(2)</t>
  </si>
  <si>
    <t>児・読高9-34</t>
  </si>
  <si>
    <t xml:space="preserve">世界一のランナー  </t>
  </si>
  <si>
    <t>エリザベス・レアード‖作　石谷/尚子‖訳</t>
  </si>
  <si>
    <t>2016年1月</t>
  </si>
  <si>
    <t>J933/5201N/レ(2)</t>
  </si>
  <si>
    <t>児・読高9-35</t>
  </si>
  <si>
    <t xml:space="preserve">霧のなかの白い犬  </t>
  </si>
  <si>
    <t>アン・ブース‖著　杉田/七重‖訳</t>
  </si>
  <si>
    <t>J933/5213N/ブ(4)</t>
  </si>
  <si>
    <t>児・読高9-36</t>
  </si>
  <si>
    <t>ぼくとベルさん  友だちは発明王</t>
  </si>
  <si>
    <t>フィリップ・ロイ‖著　櫛田/理絵‖訳</t>
  </si>
  <si>
    <t>2017年2月</t>
  </si>
  <si>
    <t>J933/5317N/ロ(4)</t>
  </si>
  <si>
    <t>児・読高9-37</t>
  </si>
  <si>
    <t xml:space="preserve">タイガー・ボーイ  </t>
  </si>
  <si>
    <t>ミタリ・パーキンス‖作　ジェイミー・ホーガン‖絵</t>
  </si>
  <si>
    <t>J933/5371N/パ(2)</t>
  </si>
  <si>
    <t>児・読高9-38</t>
  </si>
  <si>
    <t>次元を超えた探しもの  アルビーのバナナ量子論</t>
  </si>
  <si>
    <t>クリストファー・エッジ‖作　横山/和江‖訳</t>
  </si>
  <si>
    <t>J933/5405N/エ(2)</t>
  </si>
  <si>
    <t>児・読高9-39</t>
  </si>
  <si>
    <t xml:space="preserve">さよなら、スパイダーマン  </t>
  </si>
  <si>
    <t>アナベル・ピッチャー‖著　中野/怜奈‖訳</t>
  </si>
  <si>
    <t>J933/5406N/ピ(2)</t>
  </si>
  <si>
    <t>児・読高9-40</t>
  </si>
  <si>
    <t xml:space="preserve">木の中の魚  </t>
  </si>
  <si>
    <t>リンダ・マラリー・ハント‖著　中井/はるの‖訳</t>
  </si>
  <si>
    <t>J933/5422N/ハ(2)</t>
  </si>
  <si>
    <t>児・読高9-41</t>
  </si>
  <si>
    <t xml:space="preserve">ぼくたち負け組クラブ  </t>
  </si>
  <si>
    <t>アンドリュー・クレメンツ‖著　田中/奈津子‖訳</t>
  </si>
  <si>
    <t>J933/5431N/ク(2)</t>
  </si>
  <si>
    <t>児・読高9-42</t>
  </si>
  <si>
    <t xml:space="preserve">世にもおそろしいフクロウおばさん  </t>
  </si>
  <si>
    <t>デイヴィッド・ウォリアムズ‖作　三辺/律子‖訳</t>
  </si>
  <si>
    <t>2018年1月</t>
  </si>
  <si>
    <t>J933/5468N/ウ(2)</t>
  </si>
  <si>
    <t>児・読高9-43</t>
  </si>
  <si>
    <t xml:space="preserve">ガーティのミッション世界一  </t>
  </si>
  <si>
    <t>ケイト・ビーズリー‖作　井上/里‖訳</t>
  </si>
  <si>
    <t>J933/5470N/ビ(2)</t>
  </si>
  <si>
    <t>児・読高9-44</t>
  </si>
  <si>
    <t xml:space="preserve">テオの「ありがとう」ノート  </t>
  </si>
  <si>
    <t>クロディーヌ・ル・グイック=プリエト‖著　坂田/雪子‖訳</t>
  </si>
  <si>
    <t>J953/497N/ル(2)</t>
  </si>
  <si>
    <t>児・読高9-45</t>
  </si>
  <si>
    <t xml:space="preserve">青いスタートライン  </t>
  </si>
  <si>
    <t>高田/由紀子‖作　ふすい‖絵</t>
  </si>
  <si>
    <t>J913/15629N/タ(2)</t>
  </si>
  <si>
    <t>児・読高9-46</t>
  </si>
  <si>
    <t xml:space="preserve">わたしの苦手なあの子  </t>
  </si>
  <si>
    <t>朝比奈/蓉子‖作　酒井/以‖絵</t>
  </si>
  <si>
    <t>J913/15645N/ア(2)</t>
  </si>
  <si>
    <t>児・読高9-47</t>
  </si>
  <si>
    <t>Mr.トルネード  航空事故を激減させた気象学者藤田哲也</t>
  </si>
  <si>
    <t>佐々木/健一‖著　</t>
  </si>
  <si>
    <t>J289/925N/(2)</t>
  </si>
  <si>
    <t>児・読高9-48</t>
  </si>
  <si>
    <t xml:space="preserve">少年Nの長い長い旅 1 </t>
  </si>
  <si>
    <t>石川/宏千花‖[著]　岩本/ゼロゴ‖画</t>
  </si>
  <si>
    <t>J913/15325N/イ(2)</t>
  </si>
  <si>
    <t>児・読高9-49</t>
  </si>
  <si>
    <t xml:space="preserve">青がやってきた  </t>
  </si>
  <si>
    <t>まはら/三桃‖作　田中/寛崇‖絵</t>
  </si>
  <si>
    <t>J913/15729N/マ(2)</t>
  </si>
  <si>
    <t>児・読高9-50</t>
  </si>
  <si>
    <t>■低学年用9</t>
    <phoneticPr fontId="5"/>
  </si>
  <si>
    <t xml:space="preserve">くらやみのなかのゆめ  </t>
  </si>
  <si>
    <t>クリス・ハドフィールド‖作　ザ・ファン・ブラザーズ‖絵</t>
  </si>
  <si>
    <t>E0/19110N/フ(2)</t>
  </si>
  <si>
    <t>児・読低9-1</t>
    <rPh sb="3" eb="4">
      <t>テイ</t>
    </rPh>
    <phoneticPr fontId="7"/>
  </si>
  <si>
    <t>とんでもプリンセスとドラゴン  おわりのないぼうけん</t>
    <phoneticPr fontId="7"/>
  </si>
  <si>
    <t>アンナ・ケンプ‖作　サラ・オギルヴィー‖絵</t>
  </si>
  <si>
    <t>E0/18780N/オ(2)</t>
  </si>
  <si>
    <t>児・読低9-2</t>
    <rPh sb="3" eb="4">
      <t>テイ</t>
    </rPh>
    <phoneticPr fontId="7"/>
  </si>
  <si>
    <t>こわい、こわい、こわい?  しりたがりネズミのおはなし</t>
  </si>
  <si>
    <t>ラフィク・シャミ‖文　カトリーン・シェーラー‖絵</t>
  </si>
  <si>
    <t>E0/18926N/シ(2)</t>
  </si>
  <si>
    <t>児・読低9-3</t>
    <rPh sb="3" eb="4">
      <t>テイ</t>
    </rPh>
    <phoneticPr fontId="7"/>
  </si>
  <si>
    <t>大坂城  絵で見る日本の城づくり</t>
  </si>
  <si>
    <t>青山/邦彦‖作　北川/央‖監修</t>
  </si>
  <si>
    <t>E3/3825N/ア(3)</t>
  </si>
  <si>
    <t>児・読低9-4</t>
    <rPh sb="3" eb="4">
      <t>テイ</t>
    </rPh>
    <phoneticPr fontId="7"/>
  </si>
  <si>
    <t xml:space="preserve">はじめてのオーケストラ  </t>
  </si>
  <si>
    <t>佐渡/裕‖原作　はた/こうしろう‖絵</t>
  </si>
  <si>
    <t>E2/2018N/ハ(2)</t>
  </si>
  <si>
    <t>児・読低9-5</t>
    <rPh sb="3" eb="4">
      <t>テイ</t>
    </rPh>
    <phoneticPr fontId="7"/>
  </si>
  <si>
    <t>ひまなこなべ  アイヌのむかしばなし</t>
  </si>
  <si>
    <t>萱野/茂‖文　どい/かや‖絵</t>
  </si>
  <si>
    <t>E2/2002N/ド(2)</t>
  </si>
  <si>
    <t>児・読低9-6</t>
    <rPh sb="3" eb="4">
      <t>テイ</t>
    </rPh>
    <phoneticPr fontId="7"/>
  </si>
  <si>
    <t xml:space="preserve">しずかにあみものさせとくれー!  </t>
  </si>
  <si>
    <t>ベラ・ブロスゴル‖さく　おびか/ゆうこ‖やく</t>
  </si>
  <si>
    <t>E0/19739N/ブ(3)</t>
  </si>
  <si>
    <t>児・読低9-7</t>
    <rPh sb="3" eb="4">
      <t>テイ</t>
    </rPh>
    <phoneticPr fontId="7"/>
  </si>
  <si>
    <t>ごちそうの木  タンザニアのむかしばなし</t>
  </si>
  <si>
    <t>ジョン・キラカ‖作　さくま/ゆみこ‖訳</t>
  </si>
  <si>
    <t>E0/19407N/キ(3)</t>
  </si>
  <si>
    <t>児・読低9-8</t>
    <rPh sb="3" eb="4">
      <t>テイ</t>
    </rPh>
    <phoneticPr fontId="7"/>
  </si>
  <si>
    <t xml:space="preserve">こどもどうぶつえんのみんなの1日  </t>
  </si>
  <si>
    <t>福田/豊文‖しゃしん　なかの/ひろみ‖ぶん</t>
  </si>
  <si>
    <t>J480/397N/(2)</t>
  </si>
  <si>
    <t>児・読低9-9</t>
    <rPh sb="3" eb="4">
      <t>テイ</t>
    </rPh>
    <phoneticPr fontId="7"/>
  </si>
  <si>
    <t>なんにもせんにん  日本民話</t>
  </si>
  <si>
    <t>唯野/元弘‖文　石川/えりこ‖絵</t>
  </si>
  <si>
    <t>E0/19451N/イ(3)</t>
  </si>
  <si>
    <t>児・読低9-10</t>
    <rPh sb="3" eb="4">
      <t>テイ</t>
    </rPh>
    <phoneticPr fontId="7"/>
  </si>
  <si>
    <t xml:space="preserve">さかなだってねむるんです  </t>
  </si>
  <si>
    <t>伊藤/勝敏‖写真　嶋田/泰子‖文</t>
  </si>
  <si>
    <t>J487/208N/(2)</t>
  </si>
  <si>
    <t>児・読低9-11</t>
    <rPh sb="3" eb="4">
      <t>テイ</t>
    </rPh>
    <phoneticPr fontId="7"/>
  </si>
  <si>
    <t xml:space="preserve">むしこぶみつけた  </t>
  </si>
  <si>
    <t>新開/孝‖写真・文　</t>
  </si>
  <si>
    <t>J486/609N/(2)</t>
  </si>
  <si>
    <t>児・読低9-12</t>
    <rPh sb="3" eb="4">
      <t>テイ</t>
    </rPh>
    <phoneticPr fontId="7"/>
  </si>
  <si>
    <t xml:space="preserve">じょやのかね  </t>
  </si>
  <si>
    <t>とうごう/なりさ‖さく　</t>
  </si>
  <si>
    <t>E0/19663N/ト(2)</t>
  </si>
  <si>
    <t>児・読低9-13</t>
    <rPh sb="3" eb="4">
      <t>テイ</t>
    </rPh>
    <phoneticPr fontId="7"/>
  </si>
  <si>
    <t xml:space="preserve">そりゃあもういいひだったよ  </t>
  </si>
  <si>
    <t>荒井/良二‖絵　</t>
  </si>
  <si>
    <t>E0/18420N/ア(2)</t>
  </si>
  <si>
    <t>児・読低9-14</t>
    <rPh sb="3" eb="4">
      <t>テイ</t>
    </rPh>
    <phoneticPr fontId="7"/>
  </si>
  <si>
    <t xml:space="preserve">かぶきわらし  </t>
  </si>
  <si>
    <t>庄司/三智子‖文・絵　</t>
  </si>
  <si>
    <t>E3/3846N/シ(2)</t>
  </si>
  <si>
    <t>児・読低9-15</t>
    <rPh sb="3" eb="4">
      <t>テイ</t>
    </rPh>
    <phoneticPr fontId="7"/>
  </si>
  <si>
    <t xml:space="preserve">おはなをあげる  </t>
  </si>
  <si>
    <t>ジョナルノ・ローソン‖作　シドニー・スミス‖絵</t>
  </si>
  <si>
    <t>E0/18517N/ス(2)</t>
  </si>
  <si>
    <t>児・読低9-16</t>
    <rPh sb="3" eb="4">
      <t>テイ</t>
    </rPh>
    <phoneticPr fontId="7"/>
  </si>
  <si>
    <t xml:space="preserve">このあいだになにがあった?  </t>
  </si>
  <si>
    <t>佐藤/雅彦‖作　ユーフラテス‖作</t>
  </si>
  <si>
    <t>E3/3908N/(3)</t>
  </si>
  <si>
    <t>児・読低9-17</t>
    <rPh sb="3" eb="4">
      <t>テイ</t>
    </rPh>
    <phoneticPr fontId="7"/>
  </si>
  <si>
    <t xml:space="preserve">手おけのふくろう  </t>
  </si>
  <si>
    <t>ひらの/のぶあき‖ぶん　あべ/弘士‖え</t>
  </si>
  <si>
    <t>E0/19338N/ア(2)</t>
  </si>
  <si>
    <t>児・読低9-18</t>
    <rPh sb="3" eb="4">
      <t>テイ</t>
    </rPh>
    <phoneticPr fontId="7"/>
  </si>
  <si>
    <t xml:space="preserve">もしも月でくらしたら  </t>
  </si>
  <si>
    <t>山本/省三‖作　村川/恭介‖監修</t>
  </si>
  <si>
    <t>J446/13N/(2)</t>
  </si>
  <si>
    <t>児・読低9-19</t>
    <rPh sb="3" eb="4">
      <t>テイ</t>
    </rPh>
    <phoneticPr fontId="7"/>
  </si>
  <si>
    <t xml:space="preserve">イードのおくりもの  </t>
  </si>
  <si>
    <t>ファウズィア・ギラニ・ウィリアムズ‖文　プロイティ・ロイ‖絵</t>
  </si>
  <si>
    <t>E0/19156N/ロ(3)</t>
  </si>
  <si>
    <t>児・読低9-20</t>
    <rPh sb="3" eb="4">
      <t>テイ</t>
    </rPh>
    <phoneticPr fontId="7"/>
  </si>
  <si>
    <t>ぼくは、チューズデー  介助犬チューズデーのいちにち</t>
  </si>
  <si>
    <t>ルイス・カルロス・モンタルバン‖文　ブレット・ウィッター‖共著</t>
  </si>
  <si>
    <t>E3/3603N/デ(2)</t>
  </si>
  <si>
    <t>児・読低9-21</t>
    <rPh sb="3" eb="4">
      <t>テイ</t>
    </rPh>
    <phoneticPr fontId="7"/>
  </si>
  <si>
    <t xml:space="preserve">ぼくのもものき  </t>
  </si>
  <si>
    <t>広野/多珂子‖文・絵　</t>
  </si>
  <si>
    <t>E3/3874N/ヒ(3)</t>
  </si>
  <si>
    <t>児・読低9-22</t>
    <rPh sb="3" eb="4">
      <t>テイ</t>
    </rPh>
    <phoneticPr fontId="7"/>
  </si>
  <si>
    <t xml:space="preserve">へろへろおじさん  </t>
  </si>
  <si>
    <t>佐々木/マキ‖さく　</t>
  </si>
  <si>
    <t>E0/19284N/サ(2)</t>
  </si>
  <si>
    <t>児・読低9-23</t>
    <rPh sb="3" eb="4">
      <t>テイ</t>
    </rPh>
    <phoneticPr fontId="7"/>
  </si>
  <si>
    <t xml:space="preserve">エルマーとブルーベリーパイ  </t>
  </si>
  <si>
    <t>ジェーン・セアー‖さく　シーモア・フレイシュマン‖え</t>
  </si>
  <si>
    <t>E0/19334N/フ(2)</t>
  </si>
  <si>
    <t>児・読低9-24</t>
    <rPh sb="3" eb="4">
      <t>テイ</t>
    </rPh>
    <phoneticPr fontId="7"/>
  </si>
  <si>
    <t xml:space="preserve">キャベツくんのおしゃべり  </t>
  </si>
  <si>
    <t>長/新太‖さく　</t>
  </si>
  <si>
    <t>2015年12月</t>
  </si>
  <si>
    <t>J913/15007N/チ(2)</t>
  </si>
  <si>
    <t>児・読低9-25</t>
    <rPh sb="3" eb="4">
      <t>テイ</t>
    </rPh>
    <phoneticPr fontId="7"/>
  </si>
  <si>
    <t xml:space="preserve">キダマッチ先生! 1 </t>
  </si>
  <si>
    <t>今井/恭子‖文　岡本/順‖絵</t>
  </si>
  <si>
    <t>J913/15618N/イ(2)</t>
  </si>
  <si>
    <t>児・読低9-26</t>
    <rPh sb="3" eb="4">
      <t>テイ</t>
    </rPh>
    <phoneticPr fontId="7"/>
  </si>
  <si>
    <t xml:space="preserve">ルイージといじわるなへいたいさん  </t>
  </si>
  <si>
    <t>ルイス・スロボドキン‖作・絵　こみや/ゆう‖訳</t>
  </si>
  <si>
    <t>J933/5152N/ス(2)</t>
  </si>
  <si>
    <t>児・読低9-27</t>
    <rPh sb="3" eb="4">
      <t>テイ</t>
    </rPh>
    <phoneticPr fontId="7"/>
  </si>
  <si>
    <t xml:space="preserve">ミミとまいごの赤ちゃんドラゴン  </t>
  </si>
  <si>
    <t>マイケル・モーパーゴ‖作　ヘレン・スティーヴンズ‖絵</t>
  </si>
  <si>
    <t>J933/5264N/モ(2)</t>
  </si>
  <si>
    <t>児・読低9-29</t>
    <rPh sb="3" eb="4">
      <t>テイ</t>
    </rPh>
    <phoneticPr fontId="7"/>
  </si>
  <si>
    <t xml:space="preserve">おしろのばん人とガレスピー  </t>
  </si>
  <si>
    <t>ベンジャミン・エルキン‖ぶん　ジェームズ・ドーハーティ‖え</t>
  </si>
  <si>
    <t>J933/5320N/エ(2)</t>
  </si>
  <si>
    <t>児・読低9-30</t>
    <rPh sb="3" eb="4">
      <t>テイ</t>
    </rPh>
    <phoneticPr fontId="7"/>
  </si>
  <si>
    <t>まるごとごくり!  ロシアの昔話</t>
  </si>
  <si>
    <t>シンシア・ジェイムソン‖再話　アーノルド・ローベル‖え</t>
  </si>
  <si>
    <t>J983/197N/(3)</t>
  </si>
  <si>
    <t>児・読低9-31</t>
    <rPh sb="3" eb="4">
      <t>テイ</t>
    </rPh>
    <phoneticPr fontId="7"/>
  </si>
  <si>
    <t xml:space="preserve">小さな赤いめんどり  </t>
  </si>
  <si>
    <t>アリソン・アトリー‖作　神宮/輝夫‖訳</t>
  </si>
  <si>
    <t>J933/5327N/ア(3)</t>
  </si>
  <si>
    <t>児・読低9-32</t>
    <rPh sb="3" eb="4">
      <t>テイ</t>
    </rPh>
    <phoneticPr fontId="7"/>
  </si>
  <si>
    <t xml:space="preserve">てんこうせいはワニだった!  </t>
  </si>
  <si>
    <t>おの/りえん‖作・絵　</t>
  </si>
  <si>
    <t>J913/15697N/オ(2)</t>
  </si>
  <si>
    <t>児・読低9-33</t>
    <rPh sb="3" eb="4">
      <t>テイ</t>
    </rPh>
    <phoneticPr fontId="7"/>
  </si>
  <si>
    <t xml:space="preserve">ポンちゃんはお金もち  </t>
  </si>
  <si>
    <t>たかどの/ほうこ‖さく・え　</t>
  </si>
  <si>
    <t>J913/15092N/タ(2)</t>
  </si>
  <si>
    <t>児・読低9-34</t>
    <rPh sb="3" eb="4">
      <t>テイ</t>
    </rPh>
    <phoneticPr fontId="7"/>
  </si>
  <si>
    <t xml:space="preserve">アレハンドロの大旅行  </t>
  </si>
  <si>
    <t>きたむら/えり‖さく・え　</t>
  </si>
  <si>
    <t>2015年3月</t>
  </si>
  <si>
    <t>J913/14754N/キ(2)</t>
  </si>
  <si>
    <t>児・読低9-35</t>
    <rPh sb="3" eb="4">
      <t>テイ</t>
    </rPh>
    <phoneticPr fontId="7"/>
  </si>
  <si>
    <t xml:space="preserve">ぜったいくだものっこ  </t>
  </si>
  <si>
    <t>たかどの/ほうこ‖作　つちだ/のぶこ‖絵</t>
  </si>
  <si>
    <t>J913/14986N/タ(2)</t>
  </si>
  <si>
    <t>児・読低9-36</t>
    <rPh sb="3" eb="4">
      <t>テイ</t>
    </rPh>
    <phoneticPr fontId="7"/>
  </si>
  <si>
    <t xml:space="preserve">てんきのいい日はつくしとり  </t>
  </si>
  <si>
    <t>石川/えりこ‖さく・え　</t>
  </si>
  <si>
    <t>J913/15109N/イ(2)</t>
  </si>
  <si>
    <t>児・読低9-37</t>
    <rPh sb="3" eb="4">
      <t>テイ</t>
    </rPh>
    <phoneticPr fontId="7"/>
  </si>
  <si>
    <t xml:space="preserve">こころのともってどんなとも  </t>
  </si>
  <si>
    <t>最上/一平‖作　みやこし/あきこ‖絵</t>
  </si>
  <si>
    <t>J913/15237N/モ(2)</t>
  </si>
  <si>
    <t>児・読低9-38</t>
    <rPh sb="3" eb="4">
      <t>テイ</t>
    </rPh>
    <phoneticPr fontId="7"/>
  </si>
  <si>
    <t xml:space="preserve">トンチンさんはそばにいる  </t>
  </si>
  <si>
    <t>さえぐさ/ひろこ‖作　ほりかわ/りまこ‖絵</t>
  </si>
  <si>
    <t>J913/15245N/サ(2)</t>
  </si>
  <si>
    <t>児・読低9-39</t>
    <rPh sb="3" eb="4">
      <t>テイ</t>
    </rPh>
    <phoneticPr fontId="7"/>
  </si>
  <si>
    <t xml:space="preserve">ぼく、ちきゅうかんさつたい  </t>
  </si>
  <si>
    <t>松本/聰美‖作　ひがし/ちから‖絵</t>
  </si>
  <si>
    <t>J913/15537N/マ(2)</t>
  </si>
  <si>
    <t>児・読低9-40</t>
    <rPh sb="3" eb="4">
      <t>テイ</t>
    </rPh>
    <phoneticPr fontId="7"/>
  </si>
  <si>
    <t xml:space="preserve">きらきらシャワー  </t>
  </si>
  <si>
    <t>西村/友里‖作　岡田/千晶‖絵</t>
  </si>
  <si>
    <t>J913/15565N/ニ(3)</t>
  </si>
  <si>
    <t>児・読低9-41</t>
    <rPh sb="3" eb="4">
      <t>テイ</t>
    </rPh>
    <phoneticPr fontId="7"/>
  </si>
  <si>
    <t xml:space="preserve">とうふやのかんこちゃん  </t>
  </si>
  <si>
    <t>吉田/道子‖文　小林/系‖絵</t>
  </si>
  <si>
    <t>J913/15732N/ヨ(3)</t>
  </si>
  <si>
    <t>児・読低9-42</t>
    <rPh sb="3" eb="4">
      <t>テイ</t>
    </rPh>
    <phoneticPr fontId="7"/>
  </si>
  <si>
    <t xml:space="preserve">えっちゃんええやん  </t>
  </si>
  <si>
    <t>北川/チハル‖作　国松/エリカ‖絵</t>
  </si>
  <si>
    <t>J913/15797N/キ(2)</t>
  </si>
  <si>
    <t>児・読低9-43</t>
    <rPh sb="3" eb="4">
      <t>テイ</t>
    </rPh>
    <phoneticPr fontId="7"/>
  </si>
  <si>
    <t xml:space="preserve">どうくつをこねる糸川くん  </t>
  </si>
  <si>
    <t>春間/美幸‖作　宮尾/和孝‖絵</t>
  </si>
  <si>
    <t>J913/15800N/ハ(2)</t>
  </si>
  <si>
    <t>児・読低9-44</t>
    <rPh sb="3" eb="4">
      <t>テイ</t>
    </rPh>
    <phoneticPr fontId="7"/>
  </si>
  <si>
    <t xml:space="preserve">たんじょう会はきょうりゅうをよんで  </t>
  </si>
  <si>
    <t>如月/かずさ‖作　石井/聖岳‖絵</t>
  </si>
  <si>
    <t>J913/15805N/キ(2)</t>
  </si>
  <si>
    <t>児・読低9-45</t>
    <rPh sb="3" eb="4">
      <t>テイ</t>
    </rPh>
    <phoneticPr fontId="7"/>
  </si>
  <si>
    <t xml:space="preserve">マウスさん一家とライオン  </t>
  </si>
  <si>
    <t>ジェームズ・ドーハティ‖作　安藤/紀子‖訳</t>
  </si>
  <si>
    <t>J933/5354N/ド(2)</t>
  </si>
  <si>
    <t>児・読低9-46</t>
    <rPh sb="3" eb="4">
      <t>テイ</t>
    </rPh>
    <phoneticPr fontId="7"/>
  </si>
  <si>
    <t xml:space="preserve">ちゃめひめさまとペピーノおうじ  </t>
  </si>
  <si>
    <t>たかどの/ほうこ‖作　佐竹/美保‖絵</t>
  </si>
  <si>
    <t>J913/15707N/タ(2)</t>
  </si>
  <si>
    <t>児・読低9-47</t>
    <rPh sb="3" eb="4">
      <t>テイ</t>
    </rPh>
    <phoneticPr fontId="7"/>
  </si>
  <si>
    <t xml:space="preserve">サンタちゃん  </t>
  </si>
  <si>
    <t>ひこ・田中‖作　こはら/かずの‖絵</t>
  </si>
  <si>
    <t>J913/15709N/ヒ(2)</t>
  </si>
  <si>
    <t>児・読低9-48</t>
    <rPh sb="3" eb="4">
      <t>テイ</t>
    </rPh>
    <phoneticPr fontId="7"/>
  </si>
  <si>
    <t xml:space="preserve">サラとピンキー パリへ行く  </t>
  </si>
  <si>
    <t>富安/陽子‖作・絵　</t>
  </si>
  <si>
    <t>J913/15600N/ト(2)</t>
  </si>
  <si>
    <t>児・読低9-49</t>
    <rPh sb="3" eb="4">
      <t>テイ</t>
    </rPh>
    <phoneticPr fontId="7"/>
  </si>
  <si>
    <t xml:space="preserve">まいごのアローおうちにかえる  </t>
  </si>
  <si>
    <t>竹下/文子‖作　藤原/ヒロコ‖絵</t>
  </si>
  <si>
    <t>J913/15505N/タ(2)</t>
  </si>
  <si>
    <t>児・読低9-50</t>
    <rPh sb="3" eb="4">
      <t>テイ</t>
    </rPh>
    <phoneticPr fontId="7"/>
  </si>
  <si>
    <t>ジュード・イザベラ‖文　シモーネ・シン‖絵</t>
  </si>
  <si>
    <t>六耀社</t>
  </si>
  <si>
    <t xml:space="preserve">あおのじかん  </t>
  </si>
  <si>
    <t>イザベル・シムレール‖文・絵　石津/ちひろ‖訳</t>
  </si>
  <si>
    <t>児・読YA10-2</t>
  </si>
  <si>
    <t xml:space="preserve">ファウスト  </t>
  </si>
  <si>
    <t>ゲーテ‖原作　バルバラ・キンダーマン‖再話</t>
  </si>
  <si>
    <t>児・読YA10-3</t>
  </si>
  <si>
    <t xml:space="preserve">本の子  </t>
  </si>
  <si>
    <t>オリヴァー・ジェファーズ‖作　サム・ウィンストン‖作</t>
  </si>
  <si>
    <t>児・読YA10-4</t>
  </si>
  <si>
    <t xml:space="preserve">キツネとねがいごと  </t>
  </si>
  <si>
    <t>カトリーン・シェーラー‖作　松永/美穂‖訳</t>
  </si>
  <si>
    <t>児・読YA10-5</t>
  </si>
  <si>
    <t xml:space="preserve">おーいでてこーい 鏡のなかの犬  </t>
  </si>
  <si>
    <t>星/新一‖作　中島/梨絵‖絵</t>
  </si>
  <si>
    <t>児・読YA10-6</t>
  </si>
  <si>
    <t>もうすぐ亡くなります  訪問看護の現場で考える</t>
  </si>
  <si>
    <t>宮崎/照子‖著　山中/桃子‖絵</t>
  </si>
  <si>
    <t>彩流社</t>
  </si>
  <si>
    <t>児・読YA10-7</t>
  </si>
  <si>
    <t>ぼくの村がゾウに襲われるわけ。  野生動物と共存するってどんなこと?</t>
  </si>
  <si>
    <t>岩井/雪乃‖著　</t>
  </si>
  <si>
    <t>合同出版</t>
  </si>
  <si>
    <t>児・読YA10-8</t>
  </si>
  <si>
    <t xml:space="preserve">最後のゲーム  </t>
  </si>
  <si>
    <t>ホリー・ブラック‖作　千葉/茂樹‖訳</t>
  </si>
  <si>
    <t>児・読YA10-9</t>
  </si>
  <si>
    <t xml:space="preserve">ぼくが消えないうちに  </t>
  </si>
  <si>
    <t>A.F.ハロルド‖作　エミリー・グラヴェット‖絵</t>
  </si>
  <si>
    <t>児・読YA10-10</t>
  </si>
  <si>
    <t>円周率の謎を追う  江戸の天才数学者・関孝和の挑戦</t>
  </si>
  <si>
    <t>鳴海/風‖作　伊野/孝行‖画</t>
  </si>
  <si>
    <t>児・読YA10-11</t>
  </si>
  <si>
    <t>セルマの行進  リンダ十四歳投票権を求めた戦い</t>
  </si>
  <si>
    <t>リンダ・ブラックモン・ロワリー‖原作　エルズペス・リーコック‖原作</t>
  </si>
  <si>
    <t>児・読YA10-12</t>
  </si>
  <si>
    <t xml:space="preserve">わたしのカブトムシ研究  </t>
  </si>
  <si>
    <t>小島/渉‖著　</t>
  </si>
  <si>
    <t>児・読YA10-13</t>
  </si>
  <si>
    <t xml:space="preserve">王妃の帰還  </t>
  </si>
  <si>
    <t>柚木/麻子∥著　</t>
  </si>
  <si>
    <t>実業之日本社</t>
  </si>
  <si>
    <t>2013年1月</t>
  </si>
  <si>
    <t>児・読YA10-14</t>
  </si>
  <si>
    <t xml:space="preserve">なりたて中学生 初級編 </t>
  </si>
  <si>
    <t>ひこ・田中‖著　</t>
  </si>
  <si>
    <t>2015年1月</t>
  </si>
  <si>
    <t>児・読YA10-15</t>
  </si>
  <si>
    <t xml:space="preserve">車夫 [1] </t>
  </si>
  <si>
    <t>児・読YA10-16</t>
  </si>
  <si>
    <t xml:space="preserve">夜間中学へようこそ  </t>
  </si>
  <si>
    <t>山本/悦子‖作　</t>
  </si>
  <si>
    <t>児・読YA10-17</t>
  </si>
  <si>
    <t xml:space="preserve">いい人ランキング  </t>
  </si>
  <si>
    <t>吉野/万理子‖著　</t>
  </si>
  <si>
    <t>児・読YA10-18</t>
  </si>
  <si>
    <t xml:space="preserve">セカイの空がみえるまち  </t>
  </si>
  <si>
    <t>児・読YA10-19</t>
  </si>
  <si>
    <t xml:space="preserve">SNS炎上  </t>
  </si>
  <si>
    <t>NHK「オトナヘノベル」制作班‖編　長江/優子‖著</t>
  </si>
  <si>
    <t>児・読YA10-20</t>
  </si>
  <si>
    <t xml:space="preserve">ぼくのとなりにきみ  </t>
  </si>
  <si>
    <t>小嶋/陽太郎‖著　</t>
  </si>
  <si>
    <t>児・読YA10-21</t>
  </si>
  <si>
    <t xml:space="preserve">ラブリィ!  </t>
  </si>
  <si>
    <t>吉田/桃子‖著　</t>
  </si>
  <si>
    <t>児・読YA10-22</t>
  </si>
  <si>
    <t xml:space="preserve">マイナス・ヒーロー  </t>
  </si>
  <si>
    <t>落合/由佳‖著　</t>
  </si>
  <si>
    <t>児・読YA10-23</t>
  </si>
  <si>
    <t xml:space="preserve">かえたい二人  </t>
  </si>
  <si>
    <t>令丈/ヒロ子‖作　</t>
  </si>
  <si>
    <t>児・読YA10-24</t>
  </si>
  <si>
    <t xml:space="preserve">一〇五度  </t>
  </si>
  <si>
    <t>佐藤/まどか‖著　</t>
  </si>
  <si>
    <t>児・読YA10-25</t>
  </si>
  <si>
    <t xml:space="preserve">わたしの空と五・七・五  </t>
  </si>
  <si>
    <t>森埜/こみち‖作　山田/和明‖絵</t>
  </si>
  <si>
    <t>児・読YA10-26</t>
  </si>
  <si>
    <t xml:space="preserve">月は、ぼくの友だち  </t>
  </si>
  <si>
    <t>ナタリー・バビット‖作　こだま/ともこ‖訳</t>
  </si>
  <si>
    <t>児・読YA10-27</t>
  </si>
  <si>
    <t>魔法の箱  トモダチがくれた宝物</t>
  </si>
  <si>
    <t>ポール・グリフィン‖作　池内/恵‖訳</t>
  </si>
  <si>
    <t>児・読YA10-28</t>
  </si>
  <si>
    <t xml:space="preserve">レイミー・ナイチンゲール  </t>
  </si>
  <si>
    <t>ケイト・ディカミロ‖作　長友/恵子‖訳</t>
  </si>
  <si>
    <t>児・読YA10-29</t>
  </si>
  <si>
    <t xml:space="preserve">ウィッシュガール  </t>
  </si>
  <si>
    <t>ニッキー・ロフティン‖著　代田/亜香子‖訳</t>
  </si>
  <si>
    <t>児・読YA10-30</t>
  </si>
  <si>
    <t xml:space="preserve">ぼくはO・C・ダニエル  </t>
  </si>
  <si>
    <t>ウェスリー・キング‖作　大西/昧‖訳</t>
  </si>
  <si>
    <t>児・読YA10-31</t>
  </si>
  <si>
    <t xml:space="preserve">ミスターオレンジ  </t>
  </si>
  <si>
    <t>トゥルース・マティ‖作　野坂/悦子‖訳</t>
  </si>
  <si>
    <t>児・読YA10-32</t>
  </si>
  <si>
    <t xml:space="preserve">100時間の夜  </t>
  </si>
  <si>
    <t>アンナ・ウォルツ‖作　野坂/悦子‖訳</t>
  </si>
  <si>
    <t>児・読YA10-33</t>
  </si>
  <si>
    <t>いのちは贈りもの  ホロコーストを生きのびて</t>
  </si>
  <si>
    <t>フランシーヌ・クリストフ‖著　河野/万里子‖訳</t>
  </si>
  <si>
    <t>児・読YA10-34</t>
  </si>
  <si>
    <t>10代からのプログラミング教室  できる!わかる!うごく!</t>
  </si>
  <si>
    <t>矢沢/久雄‖著　</t>
  </si>
  <si>
    <t>児・読YA10-35</t>
  </si>
  <si>
    <t>甘くてかわいいお菓子の仕事  自分流・夢の叶え方</t>
  </si>
  <si>
    <t>KUNIKA‖著　</t>
  </si>
  <si>
    <t>児・読YA10-36</t>
  </si>
  <si>
    <t>マーヤの自分改造計画  1950年代のマニュアルで人気者になれる?</t>
  </si>
  <si>
    <t>マーヤ・ヴァン・ウァーグネン‖著　代田/亜香子‖訳</t>
  </si>
  <si>
    <t>紀伊國屋書店</t>
  </si>
  <si>
    <t>児・読YA10-37</t>
  </si>
  <si>
    <t xml:space="preserve">生命の始まりを探して僕は生物学者になった  </t>
  </si>
  <si>
    <t>長沼/毅‖著　</t>
  </si>
  <si>
    <t>児・読YA10-38</t>
  </si>
  <si>
    <t xml:space="preserve">ナイスキャッチ! [1] </t>
  </si>
  <si>
    <t>横沢/彰‖作　スカイエマ‖絵</t>
  </si>
  <si>
    <t>児・読YA10-39</t>
  </si>
  <si>
    <t xml:space="preserve">こんとんじいちゃんの裏庭  </t>
  </si>
  <si>
    <t>村上/しいこ‖作　</t>
  </si>
  <si>
    <t>児・読YA10-40</t>
  </si>
  <si>
    <t xml:space="preserve">恋する熱気球  </t>
  </si>
  <si>
    <t>梨屋/アリエ‖著　</t>
  </si>
  <si>
    <t>児・読YA10-41</t>
  </si>
  <si>
    <t xml:space="preserve">ひとりぼっちの教室  </t>
  </si>
  <si>
    <t>小林/深雪‖[著]　戸森/しるこ‖[著]</t>
  </si>
  <si>
    <t>児・読YA10-42</t>
  </si>
  <si>
    <t xml:space="preserve">封魔鬼譚 1 </t>
  </si>
  <si>
    <t>渡辺/仙州‖作　佐竹/美保‖絵</t>
  </si>
  <si>
    <t>児・読YA10-43</t>
  </si>
  <si>
    <t>白のショートショート  ふられ薬</t>
  </si>
  <si>
    <t>山口/タオ‖著　</t>
  </si>
  <si>
    <t>2018年3月</t>
  </si>
  <si>
    <t>児・読YA10-44</t>
  </si>
  <si>
    <t xml:space="preserve">ファニー13歳の指揮官  </t>
  </si>
  <si>
    <t>ファニー・ベン=アミ‖[著]　ガリラ・ロンフェデル・アミット‖編</t>
  </si>
  <si>
    <t>児・読YA10-45</t>
  </si>
  <si>
    <t xml:space="preserve">さよなら、ママ  </t>
  </si>
  <si>
    <t>キャロル・ガイトナー‖著　藤崎/順子‖訳</t>
  </si>
  <si>
    <t>児・読YA10-46</t>
  </si>
  <si>
    <t xml:space="preserve">骨董通りの幽霊省  </t>
  </si>
  <si>
    <t>アレックス・シアラー‖著　金原/瑞人‖訳</t>
  </si>
  <si>
    <t>竹書房</t>
  </si>
  <si>
    <t>児・読YA10-47</t>
  </si>
  <si>
    <t>セブン・レター・ワード  7つの文字の謎</t>
  </si>
  <si>
    <t>キム・スレイター‖作　武富/博子‖訳</t>
  </si>
  <si>
    <t>児・読YA10-48</t>
  </si>
  <si>
    <t xml:space="preserve">パンツ・プロジェクト  </t>
  </si>
  <si>
    <t>キャット・クラーク‖著　三辺/律子‖訳</t>
  </si>
  <si>
    <t>児・読YA10-49</t>
  </si>
  <si>
    <t xml:space="preserve">はるかな旅の向こうに  </t>
  </si>
  <si>
    <t>児・読YA10-50</t>
  </si>
  <si>
    <t xml:space="preserve">少年Nのいない世界 1 </t>
  </si>
  <si>
    <t>石川/宏千花‖著　</t>
  </si>
  <si>
    <t>■YA（中高生）用9</t>
    <phoneticPr fontId="5"/>
  </si>
  <si>
    <t>あかい自転車
   ビッグ・レッドのながい旅</t>
    <phoneticPr fontId="5"/>
  </si>
  <si>
    <t>シャクルトンの大漂流</t>
    <phoneticPr fontId="5"/>
  </si>
  <si>
    <t>ウィリアム・グリル‖作</t>
    <phoneticPr fontId="5"/>
  </si>
  <si>
    <t>岩波書店</t>
    <phoneticPr fontId="5"/>
  </si>
  <si>
    <t>児文館　2017</t>
    <phoneticPr fontId="5"/>
  </si>
  <si>
    <t>2016.10</t>
    <phoneticPr fontId="5"/>
  </si>
  <si>
    <t>児・読YA高2-1</t>
    <phoneticPr fontId="5"/>
  </si>
  <si>
    <t>ファウスト</t>
    <phoneticPr fontId="5"/>
  </si>
  <si>
    <t>ゲーテ‖原作</t>
    <phoneticPr fontId="5"/>
  </si>
  <si>
    <t>西村書店</t>
    <phoneticPr fontId="5"/>
  </si>
  <si>
    <t>2016.11</t>
    <phoneticPr fontId="5"/>
  </si>
  <si>
    <t>児・読YA高2-2</t>
  </si>
  <si>
    <t>耳の聞こえないメジャーリーガーウィリアム・ホイ</t>
    <phoneticPr fontId="5"/>
  </si>
  <si>
    <t>ナンシー・チャーニン‖文</t>
    <phoneticPr fontId="5"/>
  </si>
  <si>
    <t>光村教育図書</t>
    <phoneticPr fontId="5"/>
  </si>
  <si>
    <t>さくら坂</t>
    <phoneticPr fontId="5"/>
  </si>
  <si>
    <t>千葉/朋代‖作</t>
    <phoneticPr fontId="5"/>
  </si>
  <si>
    <t>小峰書店</t>
    <phoneticPr fontId="5"/>
  </si>
  <si>
    <t>2016.6</t>
    <phoneticPr fontId="5"/>
  </si>
  <si>
    <t>マンガがあるじゃないか
わたしをつくったこの一冊</t>
    <phoneticPr fontId="5"/>
  </si>
  <si>
    <t>河出書房新社‖編</t>
    <phoneticPr fontId="5"/>
  </si>
  <si>
    <t>河出書房新社</t>
    <phoneticPr fontId="5"/>
  </si>
  <si>
    <t>2016.11</t>
    <phoneticPr fontId="5"/>
  </si>
  <si>
    <t>駅鈴(はゆまのすず)</t>
    <phoneticPr fontId="5"/>
  </si>
  <si>
    <t>久保田/香里‖作</t>
    <phoneticPr fontId="5"/>
  </si>
  <si>
    <t>くもん出版</t>
    <phoneticPr fontId="5"/>
  </si>
  <si>
    <t>2016.7</t>
    <phoneticPr fontId="5"/>
  </si>
  <si>
    <t>きみのためにはだれも泣かない</t>
    <phoneticPr fontId="5"/>
  </si>
  <si>
    <t>梨屋/アリエ‖著</t>
    <phoneticPr fontId="5"/>
  </si>
  <si>
    <t>ポプラ社</t>
    <phoneticPr fontId="5"/>
  </si>
  <si>
    <t>2016.12</t>
    <phoneticPr fontId="5"/>
  </si>
  <si>
    <t>百年後、ぼくらはここにいないけど</t>
    <phoneticPr fontId="5"/>
  </si>
  <si>
    <t>長江/優子‖著</t>
    <phoneticPr fontId="5"/>
  </si>
  <si>
    <t>講談社</t>
    <phoneticPr fontId="5"/>
  </si>
  <si>
    <t>すべては平和のために</t>
    <phoneticPr fontId="5"/>
  </si>
  <si>
    <t>濱野/京子‖作</t>
    <phoneticPr fontId="5"/>
  </si>
  <si>
    <t>2016.5</t>
    <phoneticPr fontId="5"/>
  </si>
  <si>
    <t>モンスーンの贈りもの</t>
    <phoneticPr fontId="5"/>
  </si>
  <si>
    <t>ミタリ・パーキンス‖作</t>
    <phoneticPr fontId="5"/>
  </si>
  <si>
    <t>鈴木出版</t>
    <phoneticPr fontId="5"/>
  </si>
  <si>
    <t>フラダン</t>
    <phoneticPr fontId="5"/>
  </si>
  <si>
    <t>古内/一絵‖作</t>
    <phoneticPr fontId="5"/>
  </si>
  <si>
    <t>2016.9</t>
    <phoneticPr fontId="5"/>
  </si>
  <si>
    <t>世界を7で数えたら</t>
    <phoneticPr fontId="5"/>
  </si>
  <si>
    <t>ホリー・ゴールドバーグ・スローン‖作</t>
    <phoneticPr fontId="5"/>
  </si>
  <si>
    <t>小学館</t>
    <phoneticPr fontId="5"/>
  </si>
  <si>
    <t>2016.8</t>
    <phoneticPr fontId="5"/>
  </si>
  <si>
    <t>エベレスト・ファイル  シェルパたちの山</t>
    <phoneticPr fontId="5"/>
  </si>
  <si>
    <t>マット・ディキンソン‖作</t>
    <phoneticPr fontId="5"/>
  </si>
  <si>
    <t>2016.3</t>
    <phoneticPr fontId="5"/>
  </si>
  <si>
    <t>ペーパーボーイ</t>
    <phoneticPr fontId="5"/>
  </si>
  <si>
    <t>ヴィンス・ヴォーター‖作</t>
    <phoneticPr fontId="5"/>
  </si>
  <si>
    <t>飛び込み台の女王</t>
    <phoneticPr fontId="5"/>
  </si>
  <si>
    <t>マルティナ・ヴィルトナー‖作</t>
    <phoneticPr fontId="5"/>
  </si>
  <si>
    <t>ヒーロー! </t>
    <phoneticPr fontId="5"/>
  </si>
  <si>
    <t>白岩/玄‖著</t>
    <phoneticPr fontId="5"/>
  </si>
  <si>
    <t>2016.3</t>
    <phoneticPr fontId="5"/>
  </si>
  <si>
    <t>半ケツの神さま</t>
    <phoneticPr fontId="5"/>
  </si>
  <si>
    <t>荒川/祐二‖著</t>
    <phoneticPr fontId="5"/>
  </si>
  <si>
    <t>創藝社</t>
    <phoneticPr fontId="5"/>
  </si>
  <si>
    <t>2017.1</t>
    <phoneticPr fontId="5"/>
  </si>
  <si>
    <t>鳥類学者だからって、鳥が好きだと思うなよ。</t>
    <phoneticPr fontId="5"/>
  </si>
  <si>
    <t>川上/和人‖著</t>
    <phoneticPr fontId="5"/>
  </si>
  <si>
    <t>新潮社</t>
    <phoneticPr fontId="5"/>
  </si>
  <si>
    <t>2017.4</t>
    <phoneticPr fontId="5"/>
  </si>
  <si>
    <t>車いす犬ラッキー
捨てられた命と生きる</t>
    <phoneticPr fontId="5"/>
  </si>
  <si>
    <t>小林/照幸‖著</t>
    <phoneticPr fontId="5"/>
  </si>
  <si>
    <t>毎日新聞出版</t>
    <phoneticPr fontId="5"/>
  </si>
  <si>
    <t>星に願いを、そして手を。</t>
    <phoneticPr fontId="5"/>
  </si>
  <si>
    <t>青羽/悠‖著</t>
    <phoneticPr fontId="5"/>
  </si>
  <si>
    <t>児・読YA高2-3</t>
  </si>
  <si>
    <t>児・読YA高2-4</t>
  </si>
  <si>
    <t>児・読YA高2-5</t>
  </si>
  <si>
    <t>児・読YA高2-6</t>
  </si>
  <si>
    <t>児・読YA高2-7</t>
  </si>
  <si>
    <t>児・読YA高2-8</t>
  </si>
  <si>
    <t>児・読YA高2-9</t>
  </si>
  <si>
    <t>児・読YA高2-10</t>
  </si>
  <si>
    <t>児・読YA高2-11</t>
  </si>
  <si>
    <t>児・読YA高2-12</t>
  </si>
  <si>
    <t>児・読YA高2-13</t>
  </si>
  <si>
    <t>児・読YA高2-14</t>
  </si>
  <si>
    <t>児・読YA高2-15</t>
  </si>
  <si>
    <t>児・読YA高2-16</t>
  </si>
  <si>
    <t>児・読YA高2-17</t>
  </si>
  <si>
    <t>児・読YA高2-18</t>
  </si>
  <si>
    <t>児・読YA高2-19</t>
  </si>
  <si>
    <t>児・読YA高2-20</t>
  </si>
  <si>
    <t>アリハラせんぱいと救えないやっかいさん  In Search of Eccentric People</t>
    <phoneticPr fontId="5"/>
  </si>
  <si>
    <t>阿川/せんり‖著</t>
    <phoneticPr fontId="5"/>
  </si>
  <si>
    <t>KADOKAWA</t>
    <phoneticPr fontId="5"/>
  </si>
  <si>
    <t>2017.2</t>
    <phoneticPr fontId="5"/>
  </si>
  <si>
    <t>アレグロ・ラガッツァ</t>
    <phoneticPr fontId="5"/>
  </si>
  <si>
    <t>あさの/あつこ‖著</t>
    <phoneticPr fontId="5"/>
  </si>
  <si>
    <t>朝日新聞出版</t>
    <phoneticPr fontId="5"/>
  </si>
  <si>
    <t>炎のタペストリー</t>
    <phoneticPr fontId="5"/>
  </si>
  <si>
    <t>筑摩書房</t>
    <phoneticPr fontId="5"/>
  </si>
  <si>
    <t>ラジオラジオラジオ!</t>
    <phoneticPr fontId="5"/>
  </si>
  <si>
    <t>乾石/智子‖著</t>
    <phoneticPr fontId="5"/>
  </si>
  <si>
    <t>加藤/千恵‖著</t>
    <phoneticPr fontId="5"/>
  </si>
  <si>
    <t>河出書房新社</t>
    <phoneticPr fontId="5"/>
  </si>
  <si>
    <t>秘密結社Ladybirdと僕の6日間</t>
    <phoneticPr fontId="5"/>
  </si>
  <si>
    <t>喜多川/泰‖著</t>
    <phoneticPr fontId="5"/>
  </si>
  <si>
    <t>サンマーク出版</t>
    <phoneticPr fontId="5"/>
  </si>
  <si>
    <t>スウィングしなけりゃ意味がない</t>
    <phoneticPr fontId="5"/>
  </si>
  <si>
    <t>佐藤/亜紀‖著</t>
    <phoneticPr fontId="5"/>
  </si>
  <si>
    <t>2017.3</t>
    <phoneticPr fontId="5"/>
  </si>
  <si>
    <t>無情の神が舞い降りる</t>
    <phoneticPr fontId="5"/>
  </si>
  <si>
    <t>志賀/泉‖著</t>
    <phoneticPr fontId="5"/>
  </si>
  <si>
    <t>2017.2</t>
    <phoneticPr fontId="5"/>
  </si>
  <si>
    <t>また、桜の国で</t>
    <phoneticPr fontId="5"/>
  </si>
  <si>
    <t>須賀/しのぶ‖著</t>
    <phoneticPr fontId="5"/>
  </si>
  <si>
    <t>祥伝社</t>
    <phoneticPr fontId="5"/>
  </si>
  <si>
    <t>この青い空で君をつつもう</t>
    <phoneticPr fontId="5"/>
  </si>
  <si>
    <t>瀬名/秀明‖著</t>
    <phoneticPr fontId="5"/>
  </si>
  <si>
    <t>双葉社</t>
    <phoneticPr fontId="5"/>
  </si>
  <si>
    <t>横濱つんてんらいら</t>
    <phoneticPr fontId="5"/>
  </si>
  <si>
    <t>橘/沙羅[著]</t>
    <phoneticPr fontId="5"/>
  </si>
  <si>
    <t>角川春樹事務所</t>
    <phoneticPr fontId="5"/>
  </si>
  <si>
    <t>原書房</t>
    <phoneticPr fontId="5"/>
  </si>
  <si>
    <t>千澤/のり子著</t>
    <phoneticPr fontId="5"/>
  </si>
  <si>
    <t>君が見つけた星座
鵬藤高校天文部</t>
    <phoneticPr fontId="5"/>
  </si>
  <si>
    <t>本を守ろうとする猫の話</t>
    <phoneticPr fontId="5"/>
  </si>
  <si>
    <t>夏川/草介‖著</t>
    <phoneticPr fontId="5"/>
  </si>
  <si>
    <t>小学館</t>
    <phoneticPr fontId="5"/>
  </si>
  <si>
    <t>彼女の色に届くまで</t>
    <phoneticPr fontId="5"/>
  </si>
  <si>
    <t>似鳥/鶏著</t>
    <phoneticPr fontId="5"/>
  </si>
  <si>
    <t>君はレフティ</t>
    <phoneticPr fontId="5"/>
  </si>
  <si>
    <t>額賀/澪‖著</t>
    <phoneticPr fontId="5"/>
  </si>
  <si>
    <t>小学館</t>
    <phoneticPr fontId="5"/>
  </si>
  <si>
    <t>集英社</t>
    <phoneticPr fontId="5"/>
  </si>
  <si>
    <t>ニーチェが京都にやってきて17歳の私に哲学のこと教えてくれた。</t>
    <phoneticPr fontId="5"/>
  </si>
  <si>
    <t>原田/まりる‖著</t>
    <phoneticPr fontId="5"/>
  </si>
  <si>
    <t>ダイヤモンド社</t>
    <phoneticPr fontId="5"/>
  </si>
  <si>
    <t>ふたりの文化祭</t>
    <phoneticPr fontId="5"/>
  </si>
  <si>
    <t>藤野/恵美‖著</t>
    <phoneticPr fontId="5"/>
  </si>
  <si>
    <t>北高野球部学生監督ガイ</t>
    <phoneticPr fontId="5"/>
  </si>
  <si>
    <t>本田/有明‖著</t>
    <phoneticPr fontId="5"/>
  </si>
  <si>
    <t>教室の灯りは謎の色</t>
    <phoneticPr fontId="5"/>
  </si>
  <si>
    <t>水生/大海‖著</t>
    <phoneticPr fontId="5"/>
  </si>
  <si>
    <t>人魚姫の椅子</t>
    <phoneticPr fontId="5"/>
  </si>
  <si>
    <t>森/晶麿‖著</t>
    <phoneticPr fontId="5"/>
  </si>
  <si>
    <t>早川書房</t>
    <phoneticPr fontId="5"/>
  </si>
  <si>
    <t>ハリネズミ乙女、はじめての恋</t>
    <phoneticPr fontId="5"/>
  </si>
  <si>
    <t>令丈/ヒロ子‖著</t>
    <phoneticPr fontId="5"/>
  </si>
  <si>
    <t>ボノボとともに
密林の闇をこえて</t>
    <phoneticPr fontId="5"/>
  </si>
  <si>
    <t>エリオット・シュレーファー‖作</t>
    <phoneticPr fontId="5"/>
  </si>
  <si>
    <t>福音館書店</t>
    <phoneticPr fontId="5"/>
  </si>
  <si>
    <t>2016.5</t>
    <phoneticPr fontId="5"/>
  </si>
  <si>
    <t>僕の心がずっと求めていた最高に素晴らしいこと</t>
    <phoneticPr fontId="5"/>
  </si>
  <si>
    <t>ジェニファー・ニーヴン‖著</t>
    <phoneticPr fontId="5"/>
  </si>
  <si>
    <t>辰巳出版</t>
    <phoneticPr fontId="5"/>
  </si>
  <si>
    <t>2016.12</t>
    <phoneticPr fontId="5"/>
  </si>
  <si>
    <t>ドラゴンの塔 上</t>
    <phoneticPr fontId="5"/>
  </si>
  <si>
    <t>ナオミ・ノヴィク‖著</t>
    <phoneticPr fontId="5"/>
  </si>
  <si>
    <t>静山社</t>
    <phoneticPr fontId="5"/>
  </si>
  <si>
    <t>静山社</t>
    <phoneticPr fontId="5"/>
  </si>
  <si>
    <t>ドラゴンの塔 下</t>
    <phoneticPr fontId="5"/>
  </si>
  <si>
    <t>アウシュヴィッツの図書係</t>
    <phoneticPr fontId="5"/>
  </si>
  <si>
    <t>アントニオ・G.イトゥルベ‖著</t>
    <phoneticPr fontId="5"/>
  </si>
  <si>
    <t>2016.7</t>
    <phoneticPr fontId="5"/>
  </si>
  <si>
    <t>誰も知らない世界のことわざ</t>
    <phoneticPr fontId="5"/>
  </si>
  <si>
    <t>エラ・フランシス・サンダース‖著/イラスト</t>
    <phoneticPr fontId="5"/>
  </si>
  <si>
    <t>創元社</t>
    <phoneticPr fontId="5"/>
  </si>
  <si>
    <t>翻訳できない世界のことば</t>
  </si>
  <si>
    <t>2016.4</t>
    <phoneticPr fontId="5"/>
  </si>
  <si>
    <t>30代記者たちが出会った戦争
激戦地を歩く</t>
    <phoneticPr fontId="5"/>
  </si>
  <si>
    <t>共同通信社会部編</t>
    <phoneticPr fontId="5"/>
  </si>
  <si>
    <t>期待はずれのドラフト1位
逆境からのそれぞれのリベンジ</t>
    <phoneticPr fontId="5"/>
  </si>
  <si>
    <t>元永/知宏‖著</t>
    <phoneticPr fontId="5"/>
  </si>
  <si>
    <t>バッタを倒しにアフリカへ</t>
    <phoneticPr fontId="5"/>
  </si>
  <si>
    <t>前野ウルド浩太郎‖著</t>
    <phoneticPr fontId="5"/>
  </si>
  <si>
    <t>光文社</t>
    <phoneticPr fontId="5"/>
  </si>
  <si>
    <t>2017.5</t>
    <phoneticPr fontId="5"/>
  </si>
  <si>
    <t>君に太陽を</t>
    <phoneticPr fontId="5"/>
  </si>
  <si>
    <t>ジャンディ・ネルソン‖著</t>
    <phoneticPr fontId="5"/>
  </si>
  <si>
    <t>2016.11</t>
    <phoneticPr fontId="5"/>
  </si>
  <si>
    <t>カレン・ヘス‖作 伊藤/比呂美‖訳 西/更‖訳</t>
    <phoneticPr fontId="5"/>
  </si>
  <si>
    <t>■はじめの一歩として</t>
    <phoneticPr fontId="5"/>
  </si>
  <si>
    <t>読み聞かせわくわくハンドブック
家庭から学校まで</t>
    <phoneticPr fontId="7"/>
  </si>
  <si>
    <t>代田 知子∥著</t>
    <phoneticPr fontId="7"/>
  </si>
  <si>
    <t>一声社</t>
    <phoneticPr fontId="7"/>
  </si>
  <si>
    <t>児・読活1-11</t>
    <phoneticPr fontId="7"/>
  </si>
  <si>
    <t>おはなし会ガイドブック
小学生向きのプログラムを中心に</t>
    <phoneticPr fontId="7"/>
  </si>
  <si>
    <t>茨木 啓子∥編・著
平田 美恵子∥編・著
湯沢 朱実∥編・著</t>
    <phoneticPr fontId="7"/>
  </si>
  <si>
    <t>こぐま社</t>
    <phoneticPr fontId="7"/>
  </si>
  <si>
    <t>児・読活1-2</t>
    <phoneticPr fontId="5"/>
  </si>
  <si>
    <t>お話会のプログラム
多様な手法で多様な楽しみを</t>
    <phoneticPr fontId="5"/>
  </si>
  <si>
    <t>佐藤 凉子∥著
出久根 育∥画</t>
    <phoneticPr fontId="5"/>
  </si>
  <si>
    <t>編書房</t>
    <phoneticPr fontId="5"/>
  </si>
  <si>
    <t>全国訪問おはなし隊絵本の読み聞かせガイドブック</t>
    <phoneticPr fontId="5"/>
  </si>
  <si>
    <t>講談社∥編</t>
    <phoneticPr fontId="5"/>
  </si>
  <si>
    <t>児・読活
1-3</t>
    <phoneticPr fontId="5"/>
  </si>
  <si>
    <t>児・読活
1-4</t>
    <phoneticPr fontId="5"/>
  </si>
  <si>
    <t>（付属ＤＶＤ）全国訪問おはなし隊絵本の読み聞かせガイドブック</t>
    <phoneticPr fontId="5"/>
  </si>
  <si>
    <t>読書サポート</t>
    <phoneticPr fontId="5"/>
  </si>
  <si>
    <t>■遊べる絵本（おはなし会向き）</t>
    <rPh sb="1" eb="2">
      <t>アソ</t>
    </rPh>
    <rPh sb="4" eb="5">
      <t>エ</t>
    </rPh>
    <rPh sb="5" eb="6">
      <t>ホン</t>
    </rPh>
    <rPh sb="11" eb="12">
      <t>カイ</t>
    </rPh>
    <rPh sb="12" eb="13">
      <t>ム</t>
    </rPh>
    <phoneticPr fontId="5"/>
  </si>
  <si>
    <t>　</t>
    <phoneticPr fontId="5"/>
  </si>
  <si>
    <t>学校のバリアフリー</t>
    <phoneticPr fontId="5"/>
  </si>
  <si>
    <t>サウザンブックス社</t>
  </si>
  <si>
    <t>田中/清代∥さく　</t>
  </si>
  <si>
    <t>セット</t>
    <phoneticPr fontId="5"/>
  </si>
  <si>
    <t>タイトル</t>
    <phoneticPr fontId="5"/>
  </si>
  <si>
    <t>学研プラス</t>
  </si>
  <si>
    <t>泥</t>
  </si>
  <si>
    <t>光文社</t>
  </si>
  <si>
    <t>■ブックリスト1　言葉遊び</t>
    <phoneticPr fontId="5"/>
  </si>
  <si>
    <t>1.これはのみのぴこ</t>
    <phoneticPr fontId="5"/>
  </si>
  <si>
    <t>谷川/俊太郎∥作</t>
    <phoneticPr fontId="5"/>
  </si>
  <si>
    <t>サンリード</t>
    <phoneticPr fontId="5"/>
  </si>
  <si>
    <t>児・読活14-1-1</t>
    <phoneticPr fontId="5"/>
  </si>
  <si>
    <t>しりとりのだいすきなおうさま</t>
  </si>
  <si>
    <t>中村/翔子∥作</t>
  </si>
  <si>
    <t>児・読活14-1-2</t>
  </si>
  <si>
    <t>あるのかな</t>
  </si>
  <si>
    <t>織田/道代∥作</t>
  </si>
  <si>
    <t>児・読活14-1-3</t>
  </si>
  <si>
    <t>わにがわになる</t>
  </si>
  <si>
    <t>多田/ヒロシ∥著</t>
  </si>
  <si>
    <t>児・読活14-1-4</t>
  </si>
  <si>
    <t>あいうえおうさま</t>
  </si>
  <si>
    <t>寺村/輝夫∥文</t>
  </si>
  <si>
    <t>児・読活14-1-5</t>
    <phoneticPr fontId="5"/>
  </si>
  <si>
    <t>ひょっこりひとつ</t>
  </si>
  <si>
    <t>佐々木/マキさく　</t>
  </si>
  <si>
    <t>児・読活14-1-6</t>
  </si>
  <si>
    <t>さる・るるる　</t>
  </si>
  <si>
    <t>五味/太郎∥作・画</t>
  </si>
  <si>
    <t>児・読活14-1-7</t>
  </si>
  <si>
    <t>さかさことばでうんどうかい</t>
  </si>
  <si>
    <t>西村/敏雄作</t>
  </si>
  <si>
    <t>児・読活14-1-8</t>
  </si>
  <si>
    <t>まるまる</t>
  </si>
  <si>
    <t>中辻/悦子∥さく　</t>
  </si>
  <si>
    <t>児・読活14-1-9</t>
  </si>
  <si>
    <t>うしはどこでも「モ～!」　</t>
  </si>
  <si>
    <t>エレン・スラスキー・ワインスティーン∥作</t>
  </si>
  <si>
    <t>2008..12</t>
    <phoneticPr fontId="5"/>
  </si>
  <si>
    <t>児・読活14-1-10</t>
  </si>
  <si>
    <t>■ブックリスト2　食べもの</t>
    <phoneticPr fontId="5"/>
  </si>
  <si>
    <t>おやおや、おやさい　</t>
  </si>
  <si>
    <t>石津/ちひろ∥文</t>
  </si>
  <si>
    <t>児・読活14-2-1</t>
  </si>
  <si>
    <t>トマトさん　</t>
  </si>
  <si>
    <t>児・読活14-2-3</t>
  </si>
  <si>
    <t>おにぎり</t>
  </si>
  <si>
    <t>平山/英三∥ぶん　</t>
  </si>
  <si>
    <t>児・読活14-2-4</t>
  </si>
  <si>
    <t>うめぼしさん</t>
  </si>
  <si>
    <t>かんざわ/としこ文</t>
  </si>
  <si>
    <t>児・読活14-2-5</t>
  </si>
  <si>
    <t>おべんとう</t>
  </si>
  <si>
    <t>小西/英子∥さく　</t>
  </si>
  <si>
    <t>児・読活14-2-6</t>
  </si>
  <si>
    <t>からすのパンやさん　</t>
  </si>
  <si>
    <t>かこ/さとし∥作・絵</t>
  </si>
  <si>
    <t>児・読活14-2-7</t>
  </si>
  <si>
    <t>ぐるぐるカレー　</t>
  </si>
  <si>
    <t>矢野/アケミ∥作</t>
  </si>
  <si>
    <t>児・読活14-2-8</t>
    <phoneticPr fontId="5"/>
  </si>
  <si>
    <t>はらぺこあおむし</t>
  </si>
  <si>
    <t>エリック=カール∥さく　</t>
  </si>
  <si>
    <t>児・読活14-2-9</t>
  </si>
  <si>
    <t>ぜったいたべないからね</t>
  </si>
  <si>
    <t>ローレン・チャイルド作</t>
  </si>
  <si>
    <t>児・読活14-2-10</t>
  </si>
  <si>
    <t>■ブックリスト3　自然・科学</t>
    <phoneticPr fontId="5"/>
  </si>
  <si>
    <t>びっくりまつぼっくり</t>
  </si>
  <si>
    <t>多田/多恵子∥ぶん　</t>
  </si>
  <si>
    <t>児・読活14-3-1</t>
  </si>
  <si>
    <t>まほうのコップ　</t>
  </si>
  <si>
    <t>藤田/千枝∥原案</t>
  </si>
  <si>
    <t>児・読活14-3-2</t>
  </si>
  <si>
    <t>うまれたよ!バッタ　</t>
    <phoneticPr fontId="5"/>
  </si>
  <si>
    <t>新開/孝∥写真</t>
  </si>
  <si>
    <t>児・読活14-3-3</t>
  </si>
  <si>
    <t>やさいのおなか</t>
  </si>
  <si>
    <t>きうち/かつ∥さく・え</t>
  </si>
  <si>
    <t>児・読活14-3-4</t>
  </si>
  <si>
    <t>しずくのぼうけん</t>
  </si>
  <si>
    <t>マリア・テルリコフスカ∥さく　</t>
  </si>
  <si>
    <t>児・読活14-3-5</t>
  </si>
  <si>
    <t>みかんのひみつ</t>
  </si>
  <si>
    <t>鈴木/伸一∥監修</t>
  </si>
  <si>
    <t>児・読活14-3-6</t>
  </si>
  <si>
    <t>おちばのしたをのぞいてみたら…</t>
  </si>
  <si>
    <t>皆越/ようせい∥写真と文</t>
  </si>
  <si>
    <t>2000..8</t>
    <phoneticPr fontId="5"/>
  </si>
  <si>
    <t>児・読活14-3-7</t>
  </si>
  <si>
    <t>ぞうのひめちゃん</t>
  </si>
  <si>
    <t>2008..8</t>
    <phoneticPr fontId="5"/>
  </si>
  <si>
    <t>児・読活14-3-8</t>
  </si>
  <si>
    <t>冨成/忠夫∥写真</t>
  </si>
  <si>
    <t>児・読活14-3-9</t>
  </si>
  <si>
    <t>やさいはいきている  そだててみようやさいのきれはし　</t>
  </si>
  <si>
    <t>藤田/智∥監修</t>
  </si>
  <si>
    <t>児・読活14-3-10</t>
  </si>
  <si>
    <t>■ブックリスト4　空想・ユーモア</t>
    <phoneticPr fontId="5"/>
  </si>
  <si>
    <t>モーリス・センダック∥さく　</t>
  </si>
  <si>
    <t>児・読活14-4-1</t>
  </si>
  <si>
    <t>ぶたのたね</t>
  </si>
  <si>
    <t>佐々木/マキ∥作・絵</t>
  </si>
  <si>
    <t>児・読活14-4-2</t>
  </si>
  <si>
    <t>キャベツくん　</t>
  </si>
  <si>
    <t>長/新太∥文・絵</t>
  </si>
  <si>
    <t>児・読活14-4-3</t>
  </si>
  <si>
    <t>ぼちぼちいこか</t>
  </si>
  <si>
    <t>マイク=セイラーさく　</t>
  </si>
  <si>
    <t>児・読活14-4-4</t>
  </si>
  <si>
    <t>アルド・わたしだけのひみつのともだち　</t>
  </si>
  <si>
    <t>ジョン・バーニンガム∥さく　</t>
  </si>
  <si>
    <t>児・読活14-4-5</t>
  </si>
  <si>
    <t>さかさまさかさま</t>
  </si>
  <si>
    <t>マリオ・ラモ∥作</t>
  </si>
  <si>
    <t>児・読活14-4-6</t>
  </si>
  <si>
    <t>まくらのせんにん そこのあなたの巻　</t>
  </si>
  <si>
    <t>かがくい/ひろし∥著</t>
  </si>
  <si>
    <t>児・読活14-4-7</t>
  </si>
  <si>
    <t>タマゴイスにのり　</t>
  </si>
  <si>
    <t>児・読活14-4-8</t>
  </si>
  <si>
    <t>エンソくんきしゃにのる　</t>
  </si>
  <si>
    <t>スズキ/コージ∥さく　</t>
  </si>
  <si>
    <t>児・読活14-4-9</t>
  </si>
  <si>
    <t>よかったねネッドくん  英文つき　</t>
  </si>
  <si>
    <t>レミー・チャーリップ∥さく　</t>
  </si>
  <si>
    <t>児・読活14-4-10</t>
  </si>
  <si>
    <t>■ブックリスト5　希望・成長・葛藤（ノンフィクション）</t>
    <phoneticPr fontId="5"/>
  </si>
  <si>
    <t>耳の聞こえないメジャーリーガー</t>
  </si>
  <si>
    <t>ウィリアム・ホイ　ナンシー・チャーニン文</t>
  </si>
  <si>
    <t>児・読活14-5-1</t>
  </si>
  <si>
    <t>さかなクンの一魚一会  まいにち夢中な人生!</t>
  </si>
  <si>
    <t>さかなクン著・イラスト・題字</t>
  </si>
  <si>
    <t>児・読活14-5-2,</t>
  </si>
  <si>
    <t>新津春子。世界一のおそうじマイスター!</t>
  </si>
  <si>
    <t>若月/としこ著</t>
  </si>
  <si>
    <t>児・読活14-5-3</t>
  </si>
  <si>
    <t>「どうせ無理」と思っている君へ  本当の自信の増やしかた　</t>
  </si>
  <si>
    <t>植松/努著</t>
  </si>
  <si>
    <t>PHPエディターズ・グループ</t>
  </si>
  <si>
    <t>児・読活14-5-4</t>
  </si>
  <si>
    <t>おっちゃん、なんで外で寝なあかんの?  こども夜回りと「ホームレス」の人たち　</t>
  </si>
  <si>
    <t>生田/武志著</t>
  </si>
  <si>
    <t>児・読活14-5-5</t>
  </si>
  <si>
    <t>マララ  教育のために立ち上がり、世界を変えた少女</t>
  </si>
  <si>
    <t>マララ・ユスフザイ著</t>
  </si>
  <si>
    <t>児・読活14-5-6</t>
  </si>
  <si>
    <t>メッシ ハンデをのりこえた小さなヒーロー　</t>
  </si>
  <si>
    <t>マイケル・パート∥著</t>
  </si>
  <si>
    <t>児・読活14-5-7</t>
  </si>
  <si>
    <t>宇宙への夢、力いっぱい!</t>
  </si>
  <si>
    <t>若田/光一著</t>
  </si>
  <si>
    <t>児・読活14-5-8</t>
  </si>
  <si>
    <t>テンプル・グランディン自閉症と生きる　</t>
  </si>
  <si>
    <t>サイ・モンゴメリー著</t>
  </si>
  <si>
    <t>児・読活14-5-9</t>
  </si>
  <si>
    <t>■ブックリスト6　希望・成長・葛藤（フィクション）</t>
    <phoneticPr fontId="5"/>
  </si>
  <si>
    <t>春くんのいる家</t>
  </si>
  <si>
    <t>岩瀬/成子作</t>
  </si>
  <si>
    <t>児・読活14-6-1</t>
  </si>
  <si>
    <t>おばあちゃんとバスにのって　</t>
  </si>
  <si>
    <t>マット・デ・ラ・ペーニャ作</t>
  </si>
  <si>
    <t>児・読活14-6-2</t>
  </si>
  <si>
    <t>バンブルアーディ</t>
  </si>
  <si>
    <t>モーリス・センダック作</t>
  </si>
  <si>
    <t>児・読活14-6-3</t>
  </si>
  <si>
    <t>丸天井の下の「ワーオ!」　</t>
  </si>
  <si>
    <t>今井/恭子作</t>
  </si>
  <si>
    <t>児・読活14-6-4</t>
  </si>
  <si>
    <t>おかあさんどこいったの?</t>
  </si>
  <si>
    <t>レベッカ・コッブ　ぶん/え</t>
  </si>
  <si>
    <t>児・読活14-6-5</t>
  </si>
  <si>
    <t>マイ・ベスト・フレンド</t>
  </si>
  <si>
    <t>児・読活14-6-6</t>
  </si>
  <si>
    <t>ケンガイにっ!</t>
  </si>
  <si>
    <t>高森/美由紀作</t>
  </si>
  <si>
    <t>児・読活14-6-7</t>
  </si>
  <si>
    <t>怪物はささやく　</t>
  </si>
  <si>
    <t>シヴォーン・ダウド∥原案</t>
  </si>
  <si>
    <t>児・読活14-6-8</t>
  </si>
  <si>
    <t>もういちど家族になる日まで　</t>
  </si>
  <si>
    <t>スザンヌ・ラフルーア∥作</t>
  </si>
  <si>
    <t>児・読活14-6-9</t>
  </si>
  <si>
    <t>僕は上手にしゃべれない　</t>
  </si>
  <si>
    <t>椎野/直弥著</t>
  </si>
  <si>
    <t>児・読活14-6-10</t>
  </si>
  <si>
    <t>世界を7で数えたら　</t>
  </si>
  <si>
    <t>ホリー・ゴールドバーグ・スローン作</t>
  </si>
  <si>
    <t>児・読活14-6-11</t>
  </si>
  <si>
    <t>マルの背中</t>
  </si>
  <si>
    <t>岩瀬/成子著</t>
  </si>
  <si>
    <t>児・読活14-6-12</t>
  </si>
  <si>
    <t>15歳、ぬけがら　</t>
  </si>
  <si>
    <t>栗沢/まり著</t>
    <phoneticPr fontId="5"/>
  </si>
  <si>
    <t>児・読活14-6-13</t>
  </si>
  <si>
    <t>スピニー通りの秘密の絵</t>
  </si>
  <si>
    <t>L.M.フィッツジェラルド著　</t>
  </si>
  <si>
    <t>児・読活14-6-14</t>
  </si>
  <si>
    <t>坂の上の図書館</t>
  </si>
  <si>
    <t>池田/ゆみる作　</t>
  </si>
  <si>
    <t>児・読活14-6-15</t>
  </si>
  <si>
    <t>明日のひこうき雲</t>
  </si>
  <si>
    <t>八束/澄子著</t>
  </si>
  <si>
    <t>児・読活14-6-16</t>
  </si>
  <si>
    <t>メキシコへ わたしをさがして　</t>
  </si>
  <si>
    <t>パム・ムニョス・ライアン作</t>
  </si>
  <si>
    <t>児・読活14-6-17</t>
  </si>
  <si>
    <t>紅のトキの空</t>
  </si>
  <si>
    <t>ジル・ルイス作</t>
  </si>
  <si>
    <t>児・読活14-6-18</t>
  </si>
  <si>
    <t>空飛ぶリスとひねくれ屋のフローラ　</t>
  </si>
  <si>
    <t>ケイト・ディカミロ作</t>
  </si>
  <si>
    <t>児・読活14-6-19</t>
  </si>
  <si>
    <t>ぼくらは鉄道に乗って　</t>
  </si>
  <si>
    <t>三輪/裕子作</t>
    <phoneticPr fontId="5"/>
  </si>
  <si>
    <t>児・読活14-6-20</t>
  </si>
  <si>
    <t>,1123851212</t>
  </si>
  <si>
    <t>パンとバラ  ローザとジェイクの物語</t>
  </si>
  <si>
    <t>キャサリン・パターソン∥作</t>
  </si>
  <si>
    <t>児・読活14-6-21</t>
  </si>
  <si>
    <t>小やぎのかんむり　</t>
  </si>
  <si>
    <t>市川/朔久子著</t>
  </si>
  <si>
    <t>児・読活14-6-22</t>
  </si>
  <si>
    <t>スマート  キーラン・ウッズの事件簿　</t>
  </si>
  <si>
    <t>キム・スレイター作</t>
  </si>
  <si>
    <t>児・読活14-6-23</t>
  </si>
  <si>
    <t>ぼくが弟にしたこと　</t>
  </si>
  <si>
    <t>児・読活14-6-24</t>
  </si>
  <si>
    <t>わたしがいどんだ戦い1939年</t>
  </si>
  <si>
    <t>キンバリー・ブルベイカー・ブラッドリー作</t>
  </si>
  <si>
    <t>児・読活14-6-25</t>
  </si>
  <si>
    <t>カーネーション</t>
  </si>
  <si>
    <t>いとう/みく作</t>
  </si>
  <si>
    <t>児・読活14-6-26</t>
  </si>
  <si>
    <t>おはなし会プログラム　季節別年齢別厳選プログラム116本収録 [Part1]</t>
    <phoneticPr fontId="5"/>
  </si>
  <si>
    <t>「この本読んで!」編集部∥編集</t>
    <phoneticPr fontId="5"/>
  </si>
  <si>
    <t>児・読活1-5</t>
    <phoneticPr fontId="5"/>
  </si>
  <si>
    <t>おはなし会プログラム　季節別年齢別厳選プログラム131本収録 Part2</t>
    <phoneticPr fontId="5"/>
  </si>
  <si>
    <t>児・読活1-6</t>
  </si>
  <si>
    <t>読書ボランティア-活動ガイド-　どうする?スキルアップ どうなる?これからのボランティア</t>
    <phoneticPr fontId="5"/>
  </si>
  <si>
    <t>広瀬 恒子∥著</t>
    <phoneticPr fontId="5"/>
  </si>
  <si>
    <t>一声社</t>
    <phoneticPr fontId="5"/>
  </si>
  <si>
    <t>児・読活1-7</t>
  </si>
  <si>
    <t>子どもの本100問100答　司書、読書ボランティアにも役立つ</t>
    <phoneticPr fontId="5"/>
  </si>
  <si>
    <t>大阪国際児童文学振興財団∥編</t>
    <phoneticPr fontId="5"/>
  </si>
  <si>
    <t>児・読活1-8</t>
  </si>
  <si>
    <t>学校司書って、こんな仕事　学びと出会いをひろげる学校図書館</t>
    <phoneticPr fontId="5"/>
  </si>
  <si>
    <t>学校図書館問題研究会∥編</t>
    <phoneticPr fontId="5"/>
  </si>
  <si>
    <t>かもがわ出版</t>
    <phoneticPr fontId="5"/>
  </si>
  <si>
    <t>児・読活1-9</t>
  </si>
  <si>
    <t>子どもと本</t>
    <phoneticPr fontId="5"/>
  </si>
  <si>
    <t>松岡 享子∥著</t>
    <phoneticPr fontId="5"/>
  </si>
  <si>
    <t>児・読活1-10</t>
  </si>
  <si>
    <t>0〜5歳子どもを育てる「読み聞かせ」実践ガイド　よくわかる!絵本の選び方・読み方</t>
    <phoneticPr fontId="5"/>
  </si>
  <si>
    <t>児玉 ひろ美∥著</t>
    <phoneticPr fontId="5"/>
  </si>
  <si>
    <t>児・読活1-11</t>
  </si>
  <si>
    <t>■おはなし・ストーリーテリング</t>
    <phoneticPr fontId="5"/>
  </si>
  <si>
    <t>お話のリスト</t>
    <phoneticPr fontId="5"/>
  </si>
  <si>
    <t>東京子ども図書館∥編</t>
    <phoneticPr fontId="5"/>
  </si>
  <si>
    <t>東京子ども図書館</t>
    <phoneticPr fontId="5"/>
  </si>
  <si>
    <t>読活2-1</t>
    <phoneticPr fontId="5"/>
  </si>
  <si>
    <t>お話とは</t>
    <phoneticPr fontId="5"/>
  </si>
  <si>
    <t>読活2-2</t>
    <phoneticPr fontId="5"/>
  </si>
  <si>
    <t>よい語り</t>
    <phoneticPr fontId="5"/>
  </si>
  <si>
    <t>読活2-3</t>
  </si>
  <si>
    <t>お話の実際</t>
    <phoneticPr fontId="5"/>
  </si>
  <si>
    <t>読活2-4</t>
  </si>
  <si>
    <t>語る人の質問にこたえて</t>
    <phoneticPr fontId="5"/>
  </si>
  <si>
    <t>松岡 享子∥著</t>
    <phoneticPr fontId="5"/>
  </si>
  <si>
    <t>2011.10</t>
    <phoneticPr fontId="5"/>
  </si>
  <si>
    <t>読活2-5</t>
  </si>
  <si>
    <t>6.語るためのテキストをととのえる　長い話を短くする</t>
    <phoneticPr fontId="5"/>
  </si>
  <si>
    <t>松岡 享子∥著</t>
    <phoneticPr fontId="5"/>
  </si>
  <si>
    <t>東京子ども図書館</t>
    <phoneticPr fontId="5"/>
  </si>
  <si>
    <t>読活2-6</t>
  </si>
  <si>
    <t>7.ストーリーテリング
その心と技</t>
    <phoneticPr fontId="5"/>
  </si>
  <si>
    <t>エリン・グリーン∥著
芦田 悦子∥訳
太田 典子∥訳
間崎 ルリ子∥訳</t>
    <phoneticPr fontId="5"/>
  </si>
  <si>
    <t>こぐま社</t>
    <rPh sb="3" eb="4">
      <t>シャ</t>
    </rPh>
    <phoneticPr fontId="5"/>
  </si>
  <si>
    <t>読活2-7</t>
  </si>
  <si>
    <t>先生が本（おはなし）なんだね</t>
    <rPh sb="0" eb="2">
      <t>センセイ</t>
    </rPh>
    <rPh sb="3" eb="4">
      <t>ホン</t>
    </rPh>
    <phoneticPr fontId="5"/>
  </si>
  <si>
    <t>伊藤/明美∥著</t>
    <phoneticPr fontId="5"/>
  </si>
  <si>
    <t>小澤昔ばなし研究所</t>
    <phoneticPr fontId="5"/>
  </si>
  <si>
    <t>読活2-8</t>
  </si>
  <si>
    <t>選ぶこと</t>
    <rPh sb="0" eb="1">
      <t>エラ</t>
    </rPh>
    <phoneticPr fontId="5"/>
  </si>
  <si>
    <t>東京子ども図書館</t>
    <phoneticPr fontId="5"/>
  </si>
  <si>
    <t>読活2-9</t>
  </si>
  <si>
    <t>おぼえること</t>
    <phoneticPr fontId="5"/>
  </si>
  <si>
    <t>松岡 享子∥著</t>
    <phoneticPr fontId="5"/>
  </si>
  <si>
    <t>東京子ども図書館</t>
    <phoneticPr fontId="5"/>
  </si>
  <si>
    <t>読活2-10</t>
  </si>
  <si>
    <t>■絵本選びの参考に</t>
    <phoneticPr fontId="5"/>
  </si>
  <si>
    <t>えほんのせかいこどものせかい</t>
    <phoneticPr fontId="5"/>
  </si>
  <si>
    <t>松岡 享子∥著</t>
  </si>
  <si>
    <t>日本エディタースクール出版部</t>
    <phoneticPr fontId="5"/>
  </si>
  <si>
    <t>児・読活3-1</t>
    <phoneticPr fontId="5"/>
  </si>
  <si>
    <t>絵本をよむこと
「絵本学」入門</t>
    <phoneticPr fontId="5"/>
  </si>
  <si>
    <t>香曽我部 秀幸∥編・著
鈴木 穂波∥編・著</t>
    <phoneticPr fontId="5"/>
  </si>
  <si>
    <t>翰林書房</t>
  </si>
  <si>
    <t>児・読活3-2</t>
    <phoneticPr fontId="5"/>
  </si>
  <si>
    <t>ベーシック絵本入門</t>
    <phoneticPr fontId="5"/>
  </si>
  <si>
    <t>生田 美秋∥編著
石井 光恵∥編著
藤本 朝巳∥編著</t>
    <phoneticPr fontId="5"/>
  </si>
  <si>
    <t>ミネルヴァ書房</t>
    <phoneticPr fontId="5"/>
  </si>
  <si>
    <t>児・読活3-3</t>
  </si>
  <si>
    <t>子どもと絵本
絵本のしくみと楽しみ方</t>
    <phoneticPr fontId="5"/>
  </si>
  <si>
    <t>藤本朝巳∥著</t>
    <phoneticPr fontId="5"/>
  </si>
  <si>
    <t>人文書院</t>
    <phoneticPr fontId="5"/>
  </si>
  <si>
    <t>児・読活3-4</t>
  </si>
  <si>
    <t>心に緑の種をまく
絵本のたのしみ</t>
    <phoneticPr fontId="5"/>
  </si>
  <si>
    <t>渡辺 茂男∥著</t>
    <phoneticPr fontId="5"/>
  </si>
  <si>
    <t>児・読活3-5</t>
  </si>
  <si>
    <t>■年齢別絵本リスト</t>
    <phoneticPr fontId="5"/>
  </si>
  <si>
    <t>タイトル</t>
    <phoneticPr fontId="5"/>
  </si>
  <si>
    <t>えほん
子どものための500冊</t>
    <phoneticPr fontId="5"/>
  </si>
  <si>
    <t>日本子どもの本研究会絵本研究部∥編</t>
    <phoneticPr fontId="5"/>
  </si>
  <si>
    <t>一声社</t>
    <phoneticPr fontId="5"/>
  </si>
  <si>
    <t>児・読活4-1</t>
    <phoneticPr fontId="5"/>
  </si>
  <si>
    <t>えほん
子どものための300冊</t>
    <phoneticPr fontId="5"/>
  </si>
  <si>
    <t>日本子どもの本研究会絵本研究部∥編</t>
  </si>
  <si>
    <t>一声社</t>
  </si>
  <si>
    <t>児・読活4-2</t>
    <phoneticPr fontId="5"/>
  </si>
  <si>
    <t>絵本であそぼう、このゆびとまれ!
乳幼児からの集団での絵本の読み語り</t>
    <phoneticPr fontId="5"/>
  </si>
  <si>
    <t>梓 加依∥著
中村 康子∥著</t>
    <phoneticPr fontId="5"/>
  </si>
  <si>
    <t>素人社</t>
    <phoneticPr fontId="5"/>
  </si>
  <si>
    <t>児・読活4-3</t>
  </si>
  <si>
    <t>赤ちゃんと絵本であそぼう!
0ー3歳・季節のおはなし会プログラム　</t>
    <phoneticPr fontId="5"/>
  </si>
  <si>
    <t>金澤 和子∥編著</t>
    <phoneticPr fontId="5"/>
  </si>
  <si>
    <t>児・読活4-4</t>
  </si>
  <si>
    <t>よくわかる0-5歳児の絵本読み聞かせ</t>
    <phoneticPr fontId="5"/>
  </si>
  <si>
    <t>徳永 満理∥著</t>
    <phoneticPr fontId="5"/>
  </si>
  <si>
    <t>チャイルド本社</t>
    <phoneticPr fontId="5"/>
  </si>
  <si>
    <t>児・読活4-5</t>
  </si>
  <si>
    <t>保育のなかの絵本</t>
    <phoneticPr fontId="5"/>
  </si>
  <si>
    <t>正置 友子∥編
大阪保育研究所∥編</t>
    <phoneticPr fontId="5"/>
  </si>
  <si>
    <t>児・読活4-6</t>
  </si>
  <si>
    <t>子どもといっしょに読みたい絵本ベスト100</t>
    <phoneticPr fontId="5"/>
  </si>
  <si>
    <t>軽井沢絵本の森美術館∥監修
重信 秀年∥執筆
重信 三和子∥執筆</t>
    <phoneticPr fontId="5"/>
  </si>
  <si>
    <t>メイツ出版</t>
    <phoneticPr fontId="5"/>
  </si>
  <si>
    <t>児・読活4-7</t>
  </si>
  <si>
    <t>おやちれんがすすめるよみきかせ絵本250
低学年向・2003ー2012　</t>
    <phoneticPr fontId="5"/>
  </si>
  <si>
    <t>親子読書地域文庫全国連絡会∥編</t>
    <phoneticPr fontId="5"/>
  </si>
  <si>
    <t>絵本塾出版</t>
    <phoneticPr fontId="5"/>
  </si>
  <si>
    <t>児・読活4-8</t>
  </si>
  <si>
    <t>親地連がすすめる読みきかせ絵本250
高学年向・2004〜2014</t>
    <phoneticPr fontId="5"/>
  </si>
  <si>
    <t>親子読書地域文庫全国連絡会∥編</t>
    <phoneticPr fontId="5"/>
  </si>
  <si>
    <t>児・読活4-9</t>
  </si>
  <si>
    <t>小学生への読みがたり・読みきかせ 中・高学年編</t>
    <phoneticPr fontId="5"/>
  </si>
  <si>
    <t>この本だいすきの会∥ほか企画・編集</t>
    <phoneticPr fontId="5"/>
  </si>
  <si>
    <t>高文研</t>
    <phoneticPr fontId="5"/>
  </si>
  <si>
    <t>児・読活4-10</t>
  </si>
  <si>
    <t>11.シニアから君たち&lt;小学校高学年・中学生&gt;へ「読み聞かせ」に託すこころのリレー
シニアボランティアが子どもたちに届けた読み聞かせ絵本続101選</t>
    <phoneticPr fontId="5"/>
  </si>
  <si>
    <t>世代間交流プロジェクト「りぷりんと・ネットワーク」∥編著
藤原 佳典∥監修</t>
    <phoneticPr fontId="5"/>
  </si>
  <si>
    <t>ライフ出版社</t>
    <phoneticPr fontId="5"/>
  </si>
  <si>
    <t>2010.10</t>
    <phoneticPr fontId="5"/>
  </si>
  <si>
    <t>2010.10</t>
    <phoneticPr fontId="5"/>
  </si>
  <si>
    <t>児・読活4-11</t>
  </si>
  <si>
    <t>■テーマ別絵本リスト</t>
    <phoneticPr fontId="5"/>
  </si>
  <si>
    <t>クレヨンハウス絵本town
読者のおすすめ絵本ガイド</t>
    <phoneticPr fontId="5"/>
  </si>
  <si>
    <t>絵本town編集部∥編集</t>
    <phoneticPr fontId="5"/>
  </si>
  <si>
    <t>クレヨンハウス</t>
    <phoneticPr fontId="5"/>
  </si>
  <si>
    <t>児・読活5-1</t>
    <phoneticPr fontId="5"/>
  </si>
  <si>
    <t>2.絵本・子どもの本総解説
読んでほしい読んであげたいいっしょに読みたい子どもの本</t>
    <phoneticPr fontId="5"/>
  </si>
  <si>
    <t>赤木 かん子∥著</t>
    <phoneticPr fontId="5"/>
  </si>
  <si>
    <t>自由国民社</t>
    <rPh sb="0" eb="2">
      <t>ジユウ</t>
    </rPh>
    <rPh sb="2" eb="4">
      <t>コクミン</t>
    </rPh>
    <rPh sb="4" eb="5">
      <t>シャ</t>
    </rPh>
    <phoneticPr fontId="5"/>
  </si>
  <si>
    <t>児・読活5-2</t>
    <phoneticPr fontId="5"/>
  </si>
  <si>
    <t>新しい絵本1000
テーマ別ガイド
2001-2009年版</t>
    <phoneticPr fontId="5"/>
  </si>
  <si>
    <t>「この本読んで!」編集部∥編集</t>
    <phoneticPr fontId="5"/>
  </si>
  <si>
    <t>児・読活5-3</t>
  </si>
  <si>
    <t>新しい絵本1000
テーマ別ガイド Part2
2008-2012年版</t>
    <phoneticPr fontId="5"/>
  </si>
  <si>
    <t>「この本読んで!」編集部∥編集</t>
    <phoneticPr fontId="5"/>
  </si>
  <si>
    <t>児・読活5-4</t>
  </si>
  <si>
    <t>絵本の庭へ</t>
    <phoneticPr fontId="5"/>
  </si>
  <si>
    <t>東京子ども図書館∥編</t>
    <phoneticPr fontId="5"/>
  </si>
  <si>
    <t>東京子ども図書館</t>
  </si>
  <si>
    <t>児・読活5-5</t>
  </si>
  <si>
    <t>きょうの絵本あしたの絵本
2001から2012の新刊案内</t>
    <phoneticPr fontId="5"/>
  </si>
  <si>
    <t>広松 由希子∥著</t>
    <phoneticPr fontId="5"/>
  </si>
  <si>
    <t>文化学園文化出版局</t>
    <phoneticPr fontId="5"/>
  </si>
  <si>
    <t>児・読活5-6</t>
  </si>
  <si>
    <t>かがくが好きになる絵本100
絵本×実験・工作で好奇心の扉をひらく!</t>
    <phoneticPr fontId="5"/>
  </si>
  <si>
    <t>科学の本の読み聞かせの会「ほんとほんと」∥著</t>
    <phoneticPr fontId="5"/>
  </si>
  <si>
    <t>幻冬舎</t>
    <rPh sb="0" eb="3">
      <t>ゲントウシャ</t>
    </rPh>
    <phoneticPr fontId="5"/>
  </si>
  <si>
    <t>児・読活5-7</t>
  </si>
  <si>
    <t>舟橋/斉∥編著</t>
    <phoneticPr fontId="5"/>
  </si>
  <si>
    <t>三学出版</t>
    <phoneticPr fontId="5"/>
  </si>
  <si>
    <t>児・読活5-8</t>
  </si>
  <si>
    <t>石井/光恵∥著</t>
    <phoneticPr fontId="5"/>
  </si>
  <si>
    <t>ナツメ社</t>
    <phoneticPr fontId="5"/>
  </si>
  <si>
    <t>児・読活5-9</t>
  </si>
  <si>
    <t>■昔話について</t>
    <phoneticPr fontId="5"/>
  </si>
  <si>
    <t>昔話と昔話絵本の世界</t>
    <phoneticPr fontId="5"/>
  </si>
  <si>
    <t>藤本 朝巳∥著</t>
    <phoneticPr fontId="5"/>
  </si>
  <si>
    <t>児・読活6-1</t>
    <phoneticPr fontId="5"/>
  </si>
  <si>
    <t>昔話絵本を考える</t>
    <phoneticPr fontId="5"/>
  </si>
  <si>
    <t>日本エディタースクール出版部</t>
    <phoneticPr fontId="5"/>
  </si>
  <si>
    <t>児・読活6-2</t>
    <phoneticPr fontId="5"/>
  </si>
  <si>
    <t>これから昔話を語る人へ
語り手入門</t>
    <phoneticPr fontId="5"/>
  </si>
  <si>
    <t>松本 なお子∥著</t>
    <phoneticPr fontId="5"/>
  </si>
  <si>
    <t>児・読活6-3</t>
  </si>
  <si>
    <t>昔ばなし大学ハンドブック</t>
    <phoneticPr fontId="5"/>
  </si>
  <si>
    <t>小澤 俊夫∥著</t>
    <phoneticPr fontId="5"/>
  </si>
  <si>
    <t>読書サポート</t>
    <phoneticPr fontId="5"/>
  </si>
  <si>
    <t>児・読活6-4</t>
  </si>
  <si>
    <t>日本昔話百選</t>
    <phoneticPr fontId="5"/>
  </si>
  <si>
    <t>稲田 浩二∥編著
稲田 和子∥編著</t>
    <phoneticPr fontId="5"/>
  </si>
  <si>
    <t>三省堂</t>
    <phoneticPr fontId="5"/>
  </si>
  <si>
    <t>児・読活6-5</t>
  </si>
  <si>
    <t>子どもに聞かせる世界の民話</t>
    <phoneticPr fontId="5"/>
  </si>
  <si>
    <t>矢崎源九郎∥編</t>
    <phoneticPr fontId="5"/>
  </si>
  <si>
    <t>実業之日本社</t>
    <phoneticPr fontId="5"/>
  </si>
  <si>
    <t>児・読活6-6</t>
  </si>
  <si>
    <t>イギリスとアイルランドの昔話</t>
    <phoneticPr fontId="5"/>
  </si>
  <si>
    <t>石井 桃子∥編・訳
J・D・バトン∥画</t>
    <phoneticPr fontId="5"/>
  </si>
  <si>
    <t>福音館書店</t>
    <phoneticPr fontId="5"/>
  </si>
  <si>
    <t>児・読活6-7</t>
  </si>
  <si>
    <t>■「子どもに語る」シリーズ1</t>
    <phoneticPr fontId="5"/>
  </si>
  <si>
    <t>子どもに語るグリムの昔話 1</t>
    <phoneticPr fontId="5"/>
  </si>
  <si>
    <t>グリム∥著
佐々梨代子∥訳
野村 泫∥訳</t>
    <phoneticPr fontId="5"/>
  </si>
  <si>
    <t>こぐま社</t>
    <phoneticPr fontId="5"/>
  </si>
  <si>
    <t>1990.10</t>
    <phoneticPr fontId="5"/>
  </si>
  <si>
    <t>児・読活7-1</t>
    <phoneticPr fontId="5"/>
  </si>
  <si>
    <t>子どもに語るグリムの昔話 2</t>
    <phoneticPr fontId="5"/>
  </si>
  <si>
    <t>グリム∥著
佐々梨代子∥訳
野村 泫∥訳</t>
  </si>
  <si>
    <t>児・読活7-2</t>
    <phoneticPr fontId="5"/>
  </si>
  <si>
    <t>子どもに語るグリムの昔話 3</t>
  </si>
  <si>
    <t>1911.10</t>
    <phoneticPr fontId="5"/>
  </si>
  <si>
    <t>児・読活7-3</t>
  </si>
  <si>
    <t>子どもに語るグリムの昔話 4</t>
  </si>
  <si>
    <t>児・読活7-4</t>
  </si>
  <si>
    <t>子どもに語るグリムの昔話 5</t>
  </si>
  <si>
    <t>1992.10</t>
    <phoneticPr fontId="5"/>
  </si>
  <si>
    <t>児・読活7-5</t>
  </si>
  <si>
    <t>子どもに語るグリムの昔話 6</t>
  </si>
  <si>
    <t>児・読活7-6</t>
  </si>
  <si>
    <t>子どもに語る日本の昔話 1</t>
    <phoneticPr fontId="5"/>
  </si>
  <si>
    <t>稲田 和子∥著
筒井 悦子∥著</t>
    <phoneticPr fontId="5"/>
  </si>
  <si>
    <t>稲田 和子∥著
筒井 悦子∥著</t>
    <phoneticPr fontId="5"/>
  </si>
  <si>
    <t>児・読活7-7</t>
  </si>
  <si>
    <t>子どもに語る日本の昔話 2</t>
  </si>
  <si>
    <t>児・読活7-8</t>
  </si>
  <si>
    <t>子どもに語る日本の昔話 3</t>
  </si>
  <si>
    <t>児・読活7-9</t>
  </si>
  <si>
    <t>■「子どもに語る」シリーズ2</t>
    <phoneticPr fontId="5"/>
  </si>
  <si>
    <t>1.子どもに語るアイルランドの昔話</t>
    <phoneticPr fontId="5"/>
  </si>
  <si>
    <t>渡辺 洋子∥編訳
茨木 啓子∥編訳</t>
    <phoneticPr fontId="5"/>
  </si>
  <si>
    <t>児・読活8-1</t>
    <phoneticPr fontId="5"/>
  </si>
  <si>
    <t>子どもに語るアジアの昔話 1</t>
    <phoneticPr fontId="5"/>
  </si>
  <si>
    <t>松岡 享子∥訳</t>
    <phoneticPr fontId="5"/>
  </si>
  <si>
    <t>児・読活8-2</t>
    <phoneticPr fontId="5"/>
  </si>
  <si>
    <t>子どもに語るアジアの昔話 2</t>
    <phoneticPr fontId="5"/>
  </si>
  <si>
    <t>児・読活8-3</t>
  </si>
  <si>
    <t>子どもに語るアラビアンナイト</t>
    <phoneticPr fontId="5"/>
  </si>
  <si>
    <t>西尾 哲夫∥訳・再話
茨木 啓子∥再話</t>
    <phoneticPr fontId="5"/>
  </si>
  <si>
    <t>児・読活8-4</t>
  </si>
  <si>
    <t>子どもに語るアンデルセンのお話</t>
    <phoneticPr fontId="5"/>
  </si>
  <si>
    <t>アンデルセン∥著
松岡 享子∥編</t>
    <phoneticPr fontId="5"/>
  </si>
  <si>
    <t>2005.10</t>
    <phoneticPr fontId="5"/>
  </si>
  <si>
    <t>児・読活8-5</t>
  </si>
  <si>
    <t>子どもに語るアンデルセンのお話　2</t>
    <phoneticPr fontId="5"/>
  </si>
  <si>
    <t>児・読活8-6</t>
  </si>
  <si>
    <t>子どもに語るイギリスの昔話</t>
    <phoneticPr fontId="5"/>
  </si>
  <si>
    <t>ジョセフ・ジェイコブズ∥再話
松岡 享子∥編・訳</t>
    <phoneticPr fontId="5"/>
  </si>
  <si>
    <t>児・読活8-7</t>
  </si>
  <si>
    <t>子どもに語るイタリアの昔話</t>
    <phoneticPr fontId="5"/>
  </si>
  <si>
    <t>剣持 弘子∥訳・再話</t>
    <phoneticPr fontId="5"/>
  </si>
  <si>
    <t>児・読活8-8</t>
  </si>
  <si>
    <t>子どもに語る中国の昔話</t>
    <phoneticPr fontId="5"/>
  </si>
  <si>
    <t>松瀬 七織∥訳
湯沢 朱実∥再話</t>
    <phoneticPr fontId="5"/>
  </si>
  <si>
    <t>児・読活8-9</t>
  </si>
  <si>
    <t>子どもに語るトルコの昔話</t>
    <phoneticPr fontId="5"/>
  </si>
  <si>
    <t>児島 満子∥編・訳</t>
    <phoneticPr fontId="5"/>
  </si>
  <si>
    <t>児・読活8-10</t>
  </si>
  <si>
    <t>子どもに語る日本の神話</t>
    <phoneticPr fontId="5"/>
  </si>
  <si>
    <t>三浦 佑之∥訳
茨木 啓子∥再話
山崎 香文子∥挿絵</t>
    <phoneticPr fontId="5"/>
  </si>
  <si>
    <t>2013.10</t>
    <phoneticPr fontId="5"/>
  </si>
  <si>
    <t>児・読活8-11</t>
  </si>
  <si>
    <t>子どもに語る北欧の昔話</t>
    <phoneticPr fontId="5"/>
  </si>
  <si>
    <t>福井 信子∥編訳
湯沢 朱実∥編訳</t>
    <phoneticPr fontId="5"/>
  </si>
  <si>
    <t>児・読活8-12</t>
  </si>
  <si>
    <t>子どもに語るモンゴルの昔話</t>
    <phoneticPr fontId="5"/>
  </si>
  <si>
    <t>蓮見 治雄∥訳・再話
平田 美恵子∥再話</t>
    <phoneticPr fontId="5"/>
  </si>
  <si>
    <t>児・読活8-13</t>
  </si>
  <si>
    <t>子どもに語るロシアの昔話</t>
    <phoneticPr fontId="5"/>
  </si>
  <si>
    <t>伊東 一郎∥訳・再話
茨木 啓子∥再話</t>
    <phoneticPr fontId="5"/>
  </si>
  <si>
    <t>児・読活8-14</t>
  </si>
  <si>
    <t>■「愛蔵版おはなしのろうそく」より</t>
    <phoneticPr fontId="5"/>
  </si>
  <si>
    <t>セット</t>
    <phoneticPr fontId="5"/>
  </si>
  <si>
    <t>エパミナンダス</t>
    <phoneticPr fontId="5"/>
  </si>
  <si>
    <t>東京子ども図書館∥編</t>
    <phoneticPr fontId="5"/>
  </si>
  <si>
    <t>児・読活9-1</t>
    <phoneticPr fontId="5"/>
  </si>
  <si>
    <t>なまくらトック</t>
    <phoneticPr fontId="5"/>
  </si>
  <si>
    <t>東京子ども図書館∥編
大社 玲子∥絵</t>
    <phoneticPr fontId="5"/>
  </si>
  <si>
    <t>東京子ども図書館∥編
大社 玲子∥絵</t>
    <phoneticPr fontId="5"/>
  </si>
  <si>
    <t>1998.10</t>
    <phoneticPr fontId="5"/>
  </si>
  <si>
    <t>児・読活9-2</t>
    <phoneticPr fontId="5"/>
  </si>
  <si>
    <t>ついでにペロリ</t>
    <phoneticPr fontId="5"/>
  </si>
  <si>
    <t>児・読活9-3</t>
  </si>
  <si>
    <t>ながすねふとはらがんりき</t>
    <phoneticPr fontId="5"/>
  </si>
  <si>
    <t>2000.10</t>
    <phoneticPr fontId="5"/>
  </si>
  <si>
    <t>児・読活9-4</t>
  </si>
  <si>
    <t>だめといわれてひっこむな</t>
    <phoneticPr fontId="5"/>
  </si>
  <si>
    <t>児・読活9-5</t>
  </si>
  <si>
    <t>ヴァイノと白鳥ひめ</t>
    <phoneticPr fontId="5"/>
  </si>
  <si>
    <t>東京子ども図書館∥編纂
大社 玲子∥絵</t>
    <phoneticPr fontId="5"/>
  </si>
  <si>
    <t>東京子ども図書館∥編纂
大社 玲子∥絵</t>
    <phoneticPr fontId="5"/>
  </si>
  <si>
    <t>児・読活9-6</t>
  </si>
  <si>
    <t>雨のち晴</t>
    <phoneticPr fontId="5"/>
  </si>
  <si>
    <t>児・読活9-7</t>
  </si>
  <si>
    <t>赤鬼エティン</t>
    <phoneticPr fontId="5"/>
  </si>
  <si>
    <t>児・読活9-8</t>
  </si>
  <si>
    <t>ホットケーキ</t>
    <phoneticPr fontId="5"/>
  </si>
  <si>
    <t>児・読活9-9</t>
  </si>
  <si>
    <t>まめたろう</t>
    <phoneticPr fontId="5"/>
  </si>
  <si>
    <t>児・読活9-10</t>
  </si>
  <si>
    <t>■わらべうた・手遊び</t>
    <phoneticPr fontId="5"/>
  </si>
  <si>
    <t>にほんのわらべうた 1
うめとさくら</t>
    <phoneticPr fontId="5"/>
  </si>
  <si>
    <t>児・読活10-1</t>
    <phoneticPr fontId="5"/>
  </si>
  <si>
    <t>にほんのわらべうた 2
すずめすずめ</t>
    <phoneticPr fontId="5"/>
  </si>
  <si>
    <t>児・読活10-2</t>
    <phoneticPr fontId="5"/>
  </si>
  <si>
    <t xml:space="preserve">にほんのわらべうた 3
おてぶしてぶし </t>
    <phoneticPr fontId="5"/>
  </si>
  <si>
    <t>福音館書店</t>
    <phoneticPr fontId="5"/>
  </si>
  <si>
    <t>児・読活10-3</t>
  </si>
  <si>
    <t>にほんのわらべうた 4
楽譜とCD</t>
    <phoneticPr fontId="5"/>
  </si>
  <si>
    <t>児・読活10-4</t>
  </si>
  <si>
    <t>（付属ＣＤ）にほんのわらべうた 4
楽譜とCD</t>
    <phoneticPr fontId="5"/>
  </si>
  <si>
    <t>子どもに人気のふれあいあそび
年齢別ベストテン</t>
    <phoneticPr fontId="5"/>
  </si>
  <si>
    <t>東京都公立保育園研究会∥編著</t>
    <phoneticPr fontId="5"/>
  </si>
  <si>
    <t>ひとなる書房</t>
    <phoneticPr fontId="5"/>
  </si>
  <si>
    <t>児・読活10-5</t>
  </si>
  <si>
    <t>目あそび・手あそび・足あそび
なにしてあそぶ?わらべうた</t>
    <phoneticPr fontId="5"/>
  </si>
  <si>
    <t>佐藤 美代子∥編著
近藤 理恵∥絵</t>
    <phoneticPr fontId="5"/>
  </si>
  <si>
    <t>草土文化</t>
    <phoneticPr fontId="5"/>
  </si>
  <si>
    <t>草土文化</t>
    <phoneticPr fontId="5"/>
  </si>
  <si>
    <t>児・読活10-6</t>
  </si>
  <si>
    <t>目あそび・手あそび・足あそび
なにしてあそぶ?わらべうた Part2</t>
    <phoneticPr fontId="5"/>
  </si>
  <si>
    <t>佐藤 美代子∥編著
近藤 理恵∥絵</t>
    <phoneticPr fontId="5"/>
  </si>
  <si>
    <t>児・読活10-7</t>
  </si>
  <si>
    <t>目あそび・手あそび・足あそび
なにしてあそぶ?わらべうた Part3</t>
    <phoneticPr fontId="5"/>
  </si>
  <si>
    <t>佐藤 美代子∥編著
近藤 理恵∥絵</t>
    <phoneticPr fontId="5"/>
  </si>
  <si>
    <t>児・読活10-8</t>
  </si>
  <si>
    <t xml:space="preserve">手あそび百科　「いつ」「どのように」使えるかがわかる!! </t>
    <phoneticPr fontId="5"/>
  </si>
  <si>
    <t>植田 光子∥編著</t>
    <phoneticPr fontId="5"/>
  </si>
  <si>
    <t>ひかりのくに</t>
    <phoneticPr fontId="5"/>
  </si>
  <si>
    <t>児・読活10-9</t>
  </si>
  <si>
    <t>子どもと楽しむ手あそび・わらべうた</t>
    <phoneticPr fontId="5"/>
  </si>
  <si>
    <t>梅谷 美子∥著
タカノ キョウコ∥イラスト</t>
    <phoneticPr fontId="5"/>
  </si>
  <si>
    <t>児・読活10-10</t>
  </si>
  <si>
    <t>あそびうた大全集200
手あそび・体あそび・わらべうたがいっぱい</t>
    <phoneticPr fontId="5"/>
  </si>
  <si>
    <t>細田 淳子∥編著</t>
    <phoneticPr fontId="5"/>
  </si>
  <si>
    <t>永岡書店</t>
    <phoneticPr fontId="5"/>
  </si>
  <si>
    <t>児・読活10-11</t>
  </si>
  <si>
    <t>乳幼児おはなし会とわらべうた</t>
    <phoneticPr fontId="5"/>
  </si>
  <si>
    <t>落合/美知子∥著</t>
    <phoneticPr fontId="5"/>
  </si>
  <si>
    <t>児童図書館研究会</t>
    <phoneticPr fontId="5"/>
  </si>
  <si>
    <t>児・読活10-12</t>
  </si>
  <si>
    <t>■ブックトーク</t>
    <phoneticPr fontId="5"/>
  </si>
  <si>
    <t>ブックトーク入門
子どもが本を好きになるために</t>
    <rPh sb="9" eb="10">
      <t>コ</t>
    </rPh>
    <phoneticPr fontId="5"/>
  </si>
  <si>
    <t>岡山市学校図書館問題研究会∥編</t>
    <phoneticPr fontId="5"/>
  </si>
  <si>
    <t>教育史料出版会</t>
    <phoneticPr fontId="5"/>
  </si>
  <si>
    <t>児・読活11-1</t>
    <phoneticPr fontId="5"/>
  </si>
  <si>
    <t>やってみよう・ブックトーク</t>
    <phoneticPr fontId="5"/>
  </si>
  <si>
    <t>親子読書地域文庫全国連絡会∥編集</t>
    <phoneticPr fontId="5"/>
  </si>
  <si>
    <t>親子読書地域文庫全国連絡会</t>
    <phoneticPr fontId="5"/>
  </si>
  <si>
    <t>児・読活11-2</t>
    <phoneticPr fontId="5"/>
  </si>
  <si>
    <t>ブックトークのきほん
21の事例つき</t>
    <phoneticPr fontId="5"/>
  </si>
  <si>
    <t>東京子ども図書館∥編集</t>
    <phoneticPr fontId="5"/>
  </si>
  <si>
    <t>東京子ども図書館∥編集</t>
    <phoneticPr fontId="5"/>
  </si>
  <si>
    <t>児・読活11-3</t>
  </si>
  <si>
    <t>今、この本を子どもの手に</t>
    <phoneticPr fontId="5"/>
  </si>
  <si>
    <t>児・読活11-4</t>
  </si>
  <si>
    <t>その本、読みたい!
読みきかせ+ぷちブックトーク
低学年</t>
    <phoneticPr fontId="5"/>
  </si>
  <si>
    <t>村上 淳子∥編著</t>
    <phoneticPr fontId="5"/>
  </si>
  <si>
    <t>国土社</t>
    <phoneticPr fontId="5"/>
  </si>
  <si>
    <t>児・読活11-5</t>
  </si>
  <si>
    <t>その本、読みたい!
読みきかせ+ぷちブックトーク
高学年</t>
    <phoneticPr fontId="5"/>
  </si>
  <si>
    <t>児・読活11-6</t>
  </si>
  <si>
    <t xml:space="preserve"> 学校ブックトーク入門
元気な学校図書館のつくりかた</t>
    <phoneticPr fontId="5"/>
  </si>
  <si>
    <t>高桑 弥須子∥著</t>
    <phoneticPr fontId="5"/>
  </si>
  <si>
    <t>教文館</t>
    <phoneticPr fontId="5"/>
  </si>
  <si>
    <t>児・読活11-7</t>
  </si>
  <si>
    <t>いつでもブックトーク　構想から実施まで8つのポイント</t>
    <phoneticPr fontId="5"/>
  </si>
  <si>
    <t>北畑 博子∥著</t>
    <phoneticPr fontId="5"/>
  </si>
  <si>
    <t>連合出版</t>
    <phoneticPr fontId="5"/>
  </si>
  <si>
    <t>児・読活11-8</t>
  </si>
  <si>
    <t>キラキラ応援ブックトーク
子どもに本をすすめる33のシナリオ</t>
    <phoneticPr fontId="5"/>
  </si>
  <si>
    <t>キラキラ読書クラブ∥著</t>
    <phoneticPr fontId="5"/>
  </si>
  <si>
    <t>岩崎書店</t>
    <phoneticPr fontId="5"/>
  </si>
  <si>
    <t>児・読活11-9</t>
  </si>
  <si>
    <t>もういちど読みたい子どものための文学
テーマで選ぶ日本と外国の作品</t>
    <phoneticPr fontId="5"/>
  </si>
  <si>
    <t>西本 鶏介∥著</t>
    <phoneticPr fontId="5"/>
  </si>
  <si>
    <t>児・読活11-10</t>
  </si>
  <si>
    <t>新・どの本よもうかな?
中学生版
日本編</t>
    <phoneticPr fontId="5"/>
  </si>
  <si>
    <t>日本子どもの本研究会∥編</t>
    <phoneticPr fontId="5"/>
  </si>
  <si>
    <t>金の星社</t>
    <phoneticPr fontId="5"/>
  </si>
  <si>
    <t>児・読活11-11</t>
  </si>
  <si>
    <t>新・どの本よもうかな?
中学生版
海外編</t>
    <phoneticPr fontId="5"/>
  </si>
  <si>
    <t>日本子どもの本研究会∥編</t>
    <phoneticPr fontId="5"/>
  </si>
  <si>
    <t>児・読活11-12</t>
  </si>
  <si>
    <t>だれでもできるブックトーク
「読みきかせ」から「ひとり読み」へ</t>
    <phoneticPr fontId="5"/>
  </si>
  <si>
    <t>村上 淳子∥編著</t>
    <phoneticPr fontId="5"/>
  </si>
  <si>
    <t>国土社</t>
    <phoneticPr fontId="5"/>
  </si>
  <si>
    <t>児・読活11-13</t>
  </si>
  <si>
    <t xml:space="preserve"> だれでもできるブックトーク 2
中学・高校生編</t>
    <phoneticPr fontId="5"/>
  </si>
  <si>
    <t>児・読活11-14</t>
  </si>
  <si>
    <t>学校司書と先生のためのすぐできるブックトーク
小・中学校・高等学校のわかりやすいシナリオ集</t>
    <phoneticPr fontId="5"/>
  </si>
  <si>
    <t>渡辺 暢惠∥著
小柳 聡美∥著
和田 幸子∥著
齋藤 洋子∥著</t>
    <phoneticPr fontId="5"/>
  </si>
  <si>
    <t>児・読活11-15</t>
  </si>
  <si>
    <t>鍛えよう!読むチカラ
学校図書館で育てる25の方法</t>
    <phoneticPr fontId="5"/>
  </si>
  <si>
    <t>桑田 てるみ∥監修
「読むチカラ」プロジェクト∥編著</t>
    <phoneticPr fontId="5"/>
  </si>
  <si>
    <t>明治書院</t>
    <phoneticPr fontId="5"/>
  </si>
  <si>
    <t>児・読活11-16</t>
  </si>
  <si>
    <t>キラキラ読書クラブ
子どもの本702冊ガイド</t>
    <phoneticPr fontId="5"/>
  </si>
  <si>
    <t>キラキラ読書クラブ∥著
住田 一夢∥絵</t>
    <phoneticPr fontId="5"/>
  </si>
  <si>
    <t>玉川大学出版部</t>
    <phoneticPr fontId="5"/>
  </si>
  <si>
    <t>児・読活11-17</t>
  </si>
  <si>
    <t>明日の平和をさがす本</t>
    <phoneticPr fontId="5"/>
  </si>
  <si>
    <t>宇野/和美∥編著</t>
    <phoneticPr fontId="5"/>
  </si>
  <si>
    <t>児・読活11-18</t>
  </si>
  <si>
    <t>物語の森へ
（児童図書館基本蔵書目録）</t>
    <phoneticPr fontId="5"/>
  </si>
  <si>
    <t>児・読活11-19</t>
  </si>
  <si>
    <t>■アニマシオン</t>
    <phoneticPr fontId="5"/>
  </si>
  <si>
    <t>はじめてのアニマシオン
1冊の本が宝島</t>
    <phoneticPr fontId="5"/>
  </si>
  <si>
    <t>岩辺 泰吏∥著
まなび探偵団アニマシオンクラブ∥著</t>
    <phoneticPr fontId="5"/>
  </si>
  <si>
    <t>柏書房</t>
    <phoneticPr fontId="5"/>
  </si>
  <si>
    <t>児・読活12-1</t>
    <phoneticPr fontId="5"/>
  </si>
  <si>
    <t>読書のアニマシオン
子どもと読書の世界を広げる</t>
    <phoneticPr fontId="5"/>
  </si>
  <si>
    <t>佐藤 凉子∥編</t>
    <phoneticPr fontId="5"/>
  </si>
  <si>
    <t>児童図書館研究会</t>
    <phoneticPr fontId="5"/>
  </si>
  <si>
    <t>児・読活12-2</t>
    <phoneticPr fontId="5"/>
  </si>
  <si>
    <t>子どもの心に本をとどける30のアニマシオン</t>
    <phoneticPr fontId="5"/>
  </si>
  <si>
    <t>岩辺 泰吏∥編著
読書のアニマシオン研究会∥編著</t>
    <phoneticPr fontId="5"/>
  </si>
  <si>
    <t>児・読活12-3</t>
  </si>
  <si>
    <t>読書へのアニマシオン
75の作戦</t>
    <phoneticPr fontId="5"/>
  </si>
  <si>
    <t>M.M.サルト∥著
宇野 和美∥訳
カルメン・オンドサバル∥監修
新田 恵子∥監修</t>
    <phoneticPr fontId="5"/>
  </si>
  <si>
    <t>柏書房</t>
    <phoneticPr fontId="5"/>
  </si>
  <si>
    <t>児・読活12-4</t>
  </si>
  <si>
    <t>みんなで楽しむ読書へのアニマシオン</t>
    <phoneticPr fontId="5"/>
  </si>
  <si>
    <t>黒木 秀子∥著</t>
    <phoneticPr fontId="5"/>
  </si>
  <si>
    <t>学事出版</t>
    <phoneticPr fontId="5"/>
  </si>
  <si>
    <t>児・読活12-5</t>
  </si>
  <si>
    <t>子どもが必ず本好きになる16の方法・実践アニマシオン</t>
    <phoneticPr fontId="5"/>
  </si>
  <si>
    <t>有元 秀文∥著</t>
    <phoneticPr fontId="5"/>
  </si>
  <si>
    <t>合同出版</t>
    <phoneticPr fontId="5"/>
  </si>
  <si>
    <t>2014.10</t>
    <phoneticPr fontId="5"/>
  </si>
  <si>
    <t>児・読活12-6</t>
  </si>
  <si>
    <t>ようこそ、読書のアニマシオンへ 
子どもと本をつなぐ46のレシピ</t>
    <phoneticPr fontId="5"/>
  </si>
  <si>
    <t>種村/エイ子∥編著
子どもの本かごしま∥編著</t>
    <phoneticPr fontId="5"/>
  </si>
  <si>
    <t>南方新社</t>
    <phoneticPr fontId="5"/>
  </si>
  <si>
    <t>児・読活12-7</t>
  </si>
  <si>
    <t xml:space="preserve">■紙芝居 </t>
    <phoneticPr fontId="5"/>
  </si>
  <si>
    <t>紙芝居百科</t>
    <phoneticPr fontId="5"/>
  </si>
  <si>
    <t>紙芝居文化の会∥企画制作</t>
    <phoneticPr fontId="5"/>
  </si>
  <si>
    <t>童心社</t>
    <phoneticPr fontId="5"/>
  </si>
  <si>
    <t>児・読活13-1</t>
    <phoneticPr fontId="5"/>
  </si>
  <si>
    <t xml:space="preserve"> 紙芝居の演じ方Q&amp;A</t>
    <phoneticPr fontId="5"/>
  </si>
  <si>
    <t>まつい/のりこ∥作・絵</t>
    <phoneticPr fontId="5"/>
  </si>
  <si>
    <t>児・読活13-2</t>
    <phoneticPr fontId="5"/>
  </si>
  <si>
    <t>演じてみようつくってみよう紙芝居</t>
    <phoneticPr fontId="5"/>
  </si>
  <si>
    <t>長野/ヒデ子∥編著</t>
    <phoneticPr fontId="5"/>
  </si>
  <si>
    <t>石風社</t>
    <phoneticPr fontId="5"/>
  </si>
  <si>
    <t>児・読活13-3</t>
  </si>
  <si>
    <t>紙芝居入門 1</t>
    <phoneticPr fontId="5"/>
  </si>
  <si>
    <t>児・読活13-4</t>
  </si>
  <si>
    <t>紙芝居入門 2</t>
    <phoneticPr fontId="5"/>
  </si>
  <si>
    <t>一声社</t>
    <phoneticPr fontId="5"/>
  </si>
  <si>
    <t>児・読活13-5</t>
  </si>
  <si>
    <t>■ビブリオバトル</t>
    <phoneticPr fontId="5"/>
  </si>
  <si>
    <t>■仕事15</t>
    <phoneticPr fontId="5"/>
  </si>
  <si>
    <t>児・仕事15-1</t>
  </si>
  <si>
    <t>児・仕事15-2</t>
    <phoneticPr fontId="5"/>
  </si>
  <si>
    <t>児・仕事15-3</t>
  </si>
  <si>
    <t>児・仕事15-4</t>
  </si>
  <si>
    <t>児・仕事15-5</t>
  </si>
  <si>
    <t>児・仕事15-6</t>
  </si>
  <si>
    <t>児・仕事15-7</t>
  </si>
  <si>
    <t>児・仕事15-8</t>
  </si>
  <si>
    <t>児・仕事15-9</t>
  </si>
  <si>
    <t>児・仕事15-10</t>
  </si>
  <si>
    <t>ポプラ社</t>
    <phoneticPr fontId="5"/>
  </si>
  <si>
    <t>■仕事・職人（高学年以上用）</t>
    <phoneticPr fontId="5"/>
  </si>
  <si>
    <t>児文館/2013/読物・高仕2</t>
    <phoneticPr fontId="5"/>
  </si>
  <si>
    <t>児文館/2013/読物・高仕1</t>
    <phoneticPr fontId="5"/>
  </si>
  <si>
    <t>児文館/2013/読物・高仕3</t>
  </si>
  <si>
    <t>児文館/2013/読物・高仕4</t>
  </si>
  <si>
    <t>児文館/2013/読物・高仕5</t>
  </si>
  <si>
    <t>児文館/2013/読物・高仕6</t>
  </si>
  <si>
    <t>児文館/2013/読物・高仕7</t>
  </si>
  <si>
    <t>児文館/2013/読物・高仕8</t>
  </si>
  <si>
    <t>児文館/2013/読物・高仕9</t>
  </si>
  <si>
    <t>児文館/2013/読物・高仕10</t>
  </si>
  <si>
    <t>児文館/2013/読物・高仕11</t>
  </si>
  <si>
    <t>児文館/2013/読物・高仕12</t>
  </si>
  <si>
    <t>いせ ひでこ∥作</t>
    <phoneticPr fontId="5"/>
  </si>
  <si>
    <t>講談社</t>
    <phoneticPr fontId="5"/>
  </si>
  <si>
    <t>ルイーズ・ボーデン∥文</t>
    <phoneticPr fontId="5"/>
  </si>
  <si>
    <t>あすなろ書房</t>
    <phoneticPr fontId="5"/>
  </si>
  <si>
    <t>児文館
2013</t>
    <phoneticPr fontId="5"/>
  </si>
  <si>
    <t>満月をまって</t>
    <phoneticPr fontId="5"/>
  </si>
  <si>
    <t>メアリー・リン・レイ∥ぶん</t>
    <phoneticPr fontId="5"/>
  </si>
  <si>
    <t>講談社の創作絵本
ルリユールおじさん</t>
    <phoneticPr fontId="5"/>
  </si>
  <si>
    <t>海時計職人ジョン・ハリソン
船旅を変えたひとりの男の物語</t>
    <phoneticPr fontId="5"/>
  </si>
  <si>
    <t>ノンフィクション・ワールド
椅子職人　旭川家具を世界ブランドにした少年の夢</t>
    <phoneticPr fontId="5"/>
  </si>
  <si>
    <t>職場体験完全ガイド46
ケアマネジャー・児童指導員・手話通訳士・義肢装具士</t>
    <phoneticPr fontId="5"/>
  </si>
  <si>
    <t>職場体験完全ガイド47
舞台演出家・ラジオパーソナリティ・マジシャン・ダンサー</t>
    <phoneticPr fontId="5"/>
  </si>
  <si>
    <t>職場体験完全ガイド48
書籍編集者・絵本作家・ライター・イラストレーター</t>
    <phoneticPr fontId="5"/>
  </si>
  <si>
    <t>職場体験完全ガイド49
自動車開発エンジニア・自動車工場従業員・自動車整備士・自動車販売員</t>
    <phoneticPr fontId="5"/>
  </si>
  <si>
    <t>職場体験完全ガイド50
彫刻家・書道家・指揮者・オペラ歌手</t>
    <phoneticPr fontId="5"/>
  </si>
  <si>
    <t>職場体験完全ガイド51
児童英語教師・通訳案内士・同時通訳者・映像翻訳家</t>
    <phoneticPr fontId="5"/>
  </si>
  <si>
    <t>職場体験完全ガイド52
郵便配達員・宅配便ドライバー・トラック運転手・港湾荷役スタッフ</t>
    <phoneticPr fontId="5"/>
  </si>
  <si>
    <t>職場体験完全ガイド53
スーパーマーケット店員・ＣＤショップ店員・ネットショップ経営者・自転車屋さん</t>
    <phoneticPr fontId="5"/>
  </si>
  <si>
    <t>職場体験完全ガイド54
将棋棋士・総合格闘技選手・競馬騎手・競輪選手</t>
    <phoneticPr fontId="5"/>
  </si>
  <si>
    <t>職場体験完全ガイド55
プログラマー・セキュリティエンジニア・アプリ開発者・ＣＧデザイナー</t>
    <phoneticPr fontId="5"/>
  </si>
  <si>
    <t>川嶋 康男∥著</t>
    <phoneticPr fontId="5"/>
  </si>
  <si>
    <t>大日本図書</t>
    <phoneticPr fontId="5"/>
  </si>
  <si>
    <t>ノンフィクション・生きるチカラ　1
木の声が聞こえますか 日本初の女性樹木医・塚本こなみ物語</t>
    <phoneticPr fontId="5"/>
  </si>
  <si>
    <t>池田 まき子∥著</t>
    <phoneticPr fontId="5"/>
  </si>
  <si>
    <t>岩崎書店</t>
    <phoneticPr fontId="5"/>
  </si>
  <si>
    <t>モギちいさな焼きもの師</t>
    <phoneticPr fontId="5"/>
  </si>
  <si>
    <t>リンダ・スー・パーク∥著</t>
    <phoneticPr fontId="5"/>
  </si>
  <si>
    <t>ノンフィクション・生きるチカラ　8
森がささやいている　木工家が見つめる木の命</t>
    <phoneticPr fontId="5"/>
  </si>
  <si>
    <t>ポプラ社ノンフィクション　13
いのちのヴァイオリン 森からの贈り物</t>
    <phoneticPr fontId="5"/>
  </si>
  <si>
    <t>中澤 宗幸∥著</t>
    <phoneticPr fontId="5"/>
  </si>
  <si>
    <t>ポプラ社</t>
    <phoneticPr fontId="5"/>
  </si>
  <si>
    <t>岩波ジュニア新書611
職人を生きる</t>
    <phoneticPr fontId="5"/>
  </si>
  <si>
    <t>鮫島 敦∥著</t>
    <phoneticPr fontId="5"/>
  </si>
  <si>
    <t>岩波書店</t>
    <phoneticPr fontId="5"/>
  </si>
  <si>
    <t>岩波少年文庫078
肥後の石工</t>
    <phoneticPr fontId="5"/>
  </si>
  <si>
    <t>今西 祐行∥作</t>
    <phoneticPr fontId="5"/>
  </si>
  <si>
    <t>岩波少年文庫559
見習い物語 上</t>
    <phoneticPr fontId="5"/>
  </si>
  <si>
    <t>レオン・ガーフィールド∥作</t>
    <phoneticPr fontId="5"/>
  </si>
  <si>
    <t>岩波少年文庫560
見習い物語 下</t>
    <rPh sb="16" eb="17">
      <t>シタ</t>
    </rPh>
    <phoneticPr fontId="5"/>
  </si>
  <si>
    <t>木曜日は曲がりくねった先にある</t>
    <phoneticPr fontId="5"/>
  </si>
  <si>
    <t>■YA（中高生）用5</t>
    <phoneticPr fontId="5"/>
  </si>
  <si>
    <t>グリム∥著
佐々梨代子∥訳
野村 泫∥訳</t>
    <phoneticPr fontId="5"/>
  </si>
  <si>
    <t>小川/糸∥文 ; 荒井/良二∥絵 ; タカハシデザイン室∥装丁デザイン</t>
    <phoneticPr fontId="5"/>
  </si>
  <si>
    <t xml:space="preserve">わたしも水着をきてみたい  </t>
    <phoneticPr fontId="5"/>
  </si>
  <si>
    <t>■YA（中高生）用1</t>
    <phoneticPr fontId="5"/>
  </si>
  <si>
    <t>ひとりでよめたよ!幼年文学おすすめブックガイド200</t>
    <phoneticPr fontId="5"/>
  </si>
  <si>
    <t>大阪国際児童文学振興財団‖編</t>
    <phoneticPr fontId="5"/>
  </si>
  <si>
    <t>評論社</t>
    <phoneticPr fontId="5"/>
  </si>
  <si>
    <t>児・読活11-20</t>
    <phoneticPr fontId="5"/>
  </si>
  <si>
    <t>よみきかせのきほん 保育園・幼稚園・学校での実践ガイド</t>
    <phoneticPr fontId="5"/>
  </si>
  <si>
    <t>東京子ども図書館‖編集</t>
    <phoneticPr fontId="5"/>
  </si>
  <si>
    <t>東京子ども図書館</t>
    <phoneticPr fontId="5"/>
  </si>
  <si>
    <t>2018.10</t>
    <phoneticPr fontId="5"/>
  </si>
  <si>
    <t>児・読活1-12</t>
  </si>
  <si>
    <t>高校図書館デイズ  生徒と司書の本をめぐる語らい</t>
    <phoneticPr fontId="5"/>
  </si>
  <si>
    <t>成田/康子 著</t>
    <phoneticPr fontId="5"/>
  </si>
  <si>
    <t>筑摩書房</t>
    <phoneticPr fontId="5"/>
  </si>
  <si>
    <t>児・読活15-1</t>
    <phoneticPr fontId="5"/>
  </si>
  <si>
    <t>児・読活15-2</t>
  </si>
  <si>
    <t>児・読活15-3</t>
  </si>
  <si>
    <t>児・読活15-4</t>
  </si>
  <si>
    <t>児・読活15-5</t>
  </si>
  <si>
    <t>児・読活15-6</t>
  </si>
  <si>
    <t>児・読活15-7</t>
  </si>
  <si>
    <t>児・読活15-8</t>
  </si>
  <si>
    <t>児・読活15-9</t>
  </si>
  <si>
    <t>ビブリオバトルハンドブック</t>
    <phoneticPr fontId="5"/>
  </si>
  <si>
    <t>ビブリオバトル普及委員会 編著</t>
    <phoneticPr fontId="5"/>
  </si>
  <si>
    <t>子どもの未来社</t>
    <phoneticPr fontId="5"/>
  </si>
  <si>
    <t>マンガでわかるビブリオバトルに挑戦!  学校・図書館で成功させる活用実践ガイド</t>
    <phoneticPr fontId="5"/>
  </si>
  <si>
    <t>谷口/忠大 マンガ原案・監修
沢音/千尋 マンガ</t>
    <phoneticPr fontId="5"/>
  </si>
  <si>
    <t>さ・え・ら書房</t>
    <phoneticPr fontId="5"/>
  </si>
  <si>
    <t>なみきビブリオバトル・ストーリー [1]</t>
    <phoneticPr fontId="5"/>
  </si>
  <si>
    <t>なみきビブリオバトル・ストーリー 2</t>
    <phoneticPr fontId="5"/>
  </si>
  <si>
    <t>赤羽/じゅんこ 作
松本/聰美 作</t>
    <phoneticPr fontId="5"/>
  </si>
  <si>
    <t>森川/成美 作
おおぎやなぎ/ちか 作</t>
    <phoneticPr fontId="5"/>
  </si>
  <si>
    <t xml:space="preserve">ビブリオバトルへ、ようこそ! </t>
    <phoneticPr fontId="5"/>
  </si>
  <si>
    <t>濱野/京子 作
森川/泉 絵</t>
    <phoneticPr fontId="5"/>
  </si>
  <si>
    <t>あかね書房</t>
    <phoneticPr fontId="5"/>
  </si>
  <si>
    <t>ビブリオバトルを楽しもう  ゲームで広がる読書の輪</t>
    <phoneticPr fontId="5"/>
  </si>
  <si>
    <t>粕谷/亮美 文
谷口/忠大 監修</t>
    <phoneticPr fontId="5"/>
  </si>
  <si>
    <t>これならできる!楽しい読書活動  アニマシオン、ビブリオバトル、ブックトークなど気軽に実践するための事例集</t>
    <phoneticPr fontId="5"/>
  </si>
  <si>
    <t>吉田/和夫 編
稲井/達也 編</t>
    <phoneticPr fontId="5"/>
  </si>
  <si>
    <t>学事出版</t>
    <phoneticPr fontId="5"/>
  </si>
  <si>
    <t>ビブリオバトル実践集  読書とコミュニケーション</t>
    <phoneticPr fontId="5"/>
  </si>
  <si>
    <t>須藤/秀紹 編
粕谷/亮美 編</t>
    <phoneticPr fontId="5"/>
  </si>
  <si>
    <t>子どもの未来社</t>
    <phoneticPr fontId="5"/>
  </si>
  <si>
    <t>■ステージ1+</t>
    <phoneticPr fontId="5"/>
  </si>
  <si>
    <t>レベル</t>
    <phoneticPr fontId="5"/>
  </si>
  <si>
    <t>Hide and Seek</t>
    <phoneticPr fontId="7"/>
  </si>
  <si>
    <t>1+</t>
    <phoneticPr fontId="7"/>
  </si>
  <si>
    <t>Oxford University Press</t>
    <phoneticPr fontId="7"/>
  </si>
  <si>
    <t>児文館　2017</t>
    <phoneticPr fontId="5"/>
  </si>
  <si>
    <t>多読1-1</t>
    <rPh sb="0" eb="2">
      <t>タドク</t>
    </rPh>
    <phoneticPr fontId="7"/>
  </si>
  <si>
    <t>Look at Me</t>
    <phoneticPr fontId="5"/>
  </si>
  <si>
    <t>多読1-2</t>
    <rPh sb="0" eb="2">
      <t>タドク</t>
    </rPh>
    <phoneticPr fontId="7"/>
  </si>
  <si>
    <t>1+</t>
    <phoneticPr fontId="7"/>
  </si>
  <si>
    <t>Oxford University Press</t>
    <phoneticPr fontId="7"/>
  </si>
  <si>
    <t>多読1-3</t>
    <rPh sb="0" eb="2">
      <t>タドク</t>
    </rPh>
    <phoneticPr fontId="7"/>
  </si>
  <si>
    <t>多読1-4</t>
    <rPh sb="0" eb="2">
      <t>タドク</t>
    </rPh>
    <phoneticPr fontId="7"/>
  </si>
  <si>
    <t>Big Feet</t>
    <phoneticPr fontId="5"/>
  </si>
  <si>
    <t>多読1-5</t>
    <rPh sb="0" eb="2">
      <t>タドク</t>
    </rPh>
    <phoneticPr fontId="7"/>
  </si>
  <si>
    <t>多読1-6</t>
    <rPh sb="0" eb="2">
      <t>タドク</t>
    </rPh>
    <phoneticPr fontId="7"/>
  </si>
  <si>
    <t>多読1-7</t>
    <rPh sb="0" eb="2">
      <t>タドク</t>
    </rPh>
    <phoneticPr fontId="7"/>
  </si>
  <si>
    <t>Presents for Dad</t>
    <phoneticPr fontId="5"/>
  </si>
  <si>
    <t>多読1-8</t>
    <rPh sb="0" eb="2">
      <t>タドク</t>
    </rPh>
    <phoneticPr fontId="7"/>
  </si>
  <si>
    <t>Top Dog</t>
    <phoneticPr fontId="5"/>
  </si>
  <si>
    <t>多読1-9</t>
    <rPh sb="0" eb="2">
      <t>タドク</t>
    </rPh>
    <phoneticPr fontId="7"/>
  </si>
  <si>
    <t>Look After Me</t>
    <phoneticPr fontId="5"/>
  </si>
  <si>
    <t>多読1-10</t>
    <rPh sb="0" eb="2">
      <t>タドク</t>
    </rPh>
    <phoneticPr fontId="7"/>
  </si>
  <si>
    <t>Go On, Mum!</t>
    <phoneticPr fontId="5"/>
  </si>
  <si>
    <t>多読1-11</t>
    <rPh sb="0" eb="2">
      <t>タドク</t>
    </rPh>
    <phoneticPr fontId="7"/>
  </si>
  <si>
    <t>Go Away, Cat</t>
    <phoneticPr fontId="5"/>
  </si>
  <si>
    <t>多読1-12</t>
    <rPh sb="0" eb="2">
      <t>タドク</t>
    </rPh>
    <phoneticPr fontId="7"/>
  </si>
  <si>
    <t>The Sandcastle</t>
    <phoneticPr fontId="5"/>
  </si>
  <si>
    <t>多読1-13</t>
    <rPh sb="0" eb="2">
      <t>タドク</t>
    </rPh>
    <phoneticPr fontId="7"/>
  </si>
  <si>
    <t>Floppy's Bone</t>
    <phoneticPr fontId="5"/>
  </si>
  <si>
    <t>多読1-14</t>
    <rPh sb="0" eb="2">
      <t>タドク</t>
    </rPh>
    <phoneticPr fontId="7"/>
  </si>
  <si>
    <t>The Box of Treasure</t>
    <phoneticPr fontId="5"/>
  </si>
  <si>
    <t>多読1-15</t>
    <rPh sb="0" eb="2">
      <t>タドク</t>
    </rPh>
    <phoneticPr fontId="7"/>
  </si>
  <si>
    <t>Hook a Duck</t>
    <phoneticPr fontId="5"/>
  </si>
  <si>
    <t>多読1-16</t>
    <rPh sb="0" eb="2">
      <t>タドク</t>
    </rPh>
    <phoneticPr fontId="7"/>
  </si>
  <si>
    <t>Chip's Robot</t>
    <phoneticPr fontId="5"/>
  </si>
  <si>
    <t>多読1-17</t>
    <rPh sb="0" eb="2">
      <t>タドク</t>
    </rPh>
    <phoneticPr fontId="7"/>
  </si>
  <si>
    <t>One Wheel</t>
    <phoneticPr fontId="5"/>
  </si>
  <si>
    <t>多読1-18</t>
    <rPh sb="0" eb="2">
      <t>タドク</t>
    </rPh>
    <phoneticPr fontId="7"/>
  </si>
  <si>
    <t>The Ice Cream</t>
    <phoneticPr fontId="5"/>
  </si>
  <si>
    <t>多読1-19</t>
    <rPh sb="0" eb="2">
      <t>タドク</t>
    </rPh>
    <phoneticPr fontId="7"/>
  </si>
  <si>
    <t>児文館　2017</t>
    <phoneticPr fontId="5"/>
  </si>
  <si>
    <t>多読1-20</t>
    <rPh sb="0" eb="2">
      <t>タドク</t>
    </rPh>
    <phoneticPr fontId="7"/>
  </si>
  <si>
    <t>Good Dog</t>
    <phoneticPr fontId="5"/>
  </si>
  <si>
    <t>多読1-21</t>
    <rPh sb="0" eb="2">
      <t>タドク</t>
    </rPh>
    <phoneticPr fontId="7"/>
  </si>
  <si>
    <t>What a Din!</t>
    <phoneticPr fontId="5"/>
  </si>
  <si>
    <t>多読1-22</t>
    <rPh sb="0" eb="2">
      <t>タドク</t>
    </rPh>
    <phoneticPr fontId="7"/>
  </si>
  <si>
    <t>See Me Skip</t>
    <phoneticPr fontId="5"/>
  </si>
  <si>
    <t>多読1-23</t>
    <rPh sb="0" eb="2">
      <t>タドク</t>
    </rPh>
    <phoneticPr fontId="7"/>
  </si>
  <si>
    <t>The Mud Pie</t>
    <phoneticPr fontId="5"/>
  </si>
  <si>
    <t>多読1-24</t>
    <rPh sb="0" eb="2">
      <t>タドク</t>
    </rPh>
    <phoneticPr fontId="7"/>
  </si>
  <si>
    <t>■ステージ2</t>
    <phoneticPr fontId="5"/>
  </si>
  <si>
    <t>The Toys' Party</t>
    <phoneticPr fontId="5"/>
  </si>
  <si>
    <t>多読2-1</t>
    <rPh sb="0" eb="2">
      <t>タドク</t>
    </rPh>
    <phoneticPr fontId="7"/>
  </si>
  <si>
    <t>New Trainers</t>
    <phoneticPr fontId="5"/>
  </si>
  <si>
    <t>多読2-2</t>
    <rPh sb="0" eb="2">
      <t>タドク</t>
    </rPh>
    <phoneticPr fontId="7"/>
  </si>
  <si>
    <t>A New Dog</t>
    <phoneticPr fontId="5"/>
  </si>
  <si>
    <t>多読2-3</t>
    <rPh sb="0" eb="2">
      <t>タドク</t>
    </rPh>
    <phoneticPr fontId="7"/>
  </si>
  <si>
    <t>What a Bad Dog!</t>
    <phoneticPr fontId="5"/>
  </si>
  <si>
    <t>多読2-4</t>
    <rPh sb="0" eb="2">
      <t>タドク</t>
    </rPh>
    <phoneticPr fontId="7"/>
  </si>
  <si>
    <t>The Go-Kart</t>
    <phoneticPr fontId="5"/>
  </si>
  <si>
    <t>多読2-5</t>
    <rPh sb="0" eb="2">
      <t>タドク</t>
    </rPh>
    <phoneticPr fontId="7"/>
  </si>
  <si>
    <t>The Dream</t>
    <phoneticPr fontId="5"/>
  </si>
  <si>
    <t>多読2-6</t>
    <rPh sb="0" eb="2">
      <t>タドク</t>
    </rPh>
    <phoneticPr fontId="7"/>
  </si>
  <si>
    <t>Floppy's Bath</t>
    <phoneticPr fontId="5"/>
  </si>
  <si>
    <t>多読2-7</t>
    <rPh sb="0" eb="2">
      <t>タドク</t>
    </rPh>
    <phoneticPr fontId="7"/>
  </si>
  <si>
    <t>The Baby-sitter</t>
    <phoneticPr fontId="5"/>
  </si>
  <si>
    <t>多読2-8</t>
    <rPh sb="0" eb="2">
      <t>タドク</t>
    </rPh>
    <phoneticPr fontId="7"/>
  </si>
  <si>
    <t>The Water Fight</t>
    <phoneticPr fontId="5"/>
  </si>
  <si>
    <t>多読2-9</t>
    <rPh sb="0" eb="2">
      <t>タドク</t>
    </rPh>
    <phoneticPr fontId="7"/>
  </si>
  <si>
    <t>Kipper's Balloon</t>
    <phoneticPr fontId="5"/>
  </si>
  <si>
    <t>多読2-10</t>
    <rPh sb="0" eb="2">
      <t>タドク</t>
    </rPh>
    <phoneticPr fontId="7"/>
  </si>
  <si>
    <t>Spots!</t>
    <phoneticPr fontId="5"/>
  </si>
  <si>
    <t>多読2-11</t>
    <rPh sb="0" eb="2">
      <t>タドク</t>
    </rPh>
    <phoneticPr fontId="7"/>
  </si>
  <si>
    <t>Kipper's Birthday</t>
    <phoneticPr fontId="5"/>
  </si>
  <si>
    <t>多読2-12</t>
    <rPh sb="0" eb="2">
      <t>タドク</t>
    </rPh>
    <phoneticPr fontId="7"/>
  </si>
  <si>
    <t>Kipper's Laces</t>
    <phoneticPr fontId="5"/>
  </si>
  <si>
    <t>多読2-13</t>
    <rPh sb="0" eb="2">
      <t>タドク</t>
    </rPh>
    <phoneticPr fontId="7"/>
  </si>
  <si>
    <t>The Wobbly Tooth</t>
    <phoneticPr fontId="5"/>
  </si>
  <si>
    <t>多読2-14</t>
    <rPh sb="0" eb="2">
      <t>タドク</t>
    </rPh>
    <phoneticPr fontId="7"/>
  </si>
  <si>
    <t>The Foggy Day</t>
    <phoneticPr fontId="5"/>
  </si>
  <si>
    <t>多読2-15</t>
    <rPh sb="0" eb="2">
      <t>タドク</t>
    </rPh>
    <phoneticPr fontId="7"/>
  </si>
  <si>
    <t>Biff's Aeroplane</t>
    <phoneticPr fontId="5"/>
  </si>
  <si>
    <t>多読2-16</t>
    <rPh sb="0" eb="2">
      <t>タドク</t>
    </rPh>
    <phoneticPr fontId="7"/>
  </si>
  <si>
    <t>Floppy the Hero</t>
    <phoneticPr fontId="5"/>
  </si>
  <si>
    <t>多読2-17</t>
    <rPh sb="0" eb="2">
      <t>タドク</t>
    </rPh>
    <phoneticPr fontId="7"/>
  </si>
  <si>
    <t>The Chase</t>
    <phoneticPr fontId="5"/>
  </si>
  <si>
    <t>多読2-18</t>
    <rPh sb="0" eb="2">
      <t>タドク</t>
    </rPh>
    <phoneticPr fontId="7"/>
  </si>
  <si>
    <t>The Big Egg</t>
    <phoneticPr fontId="5"/>
  </si>
  <si>
    <t>多読2-19</t>
    <rPh sb="0" eb="2">
      <t>タドク</t>
    </rPh>
    <phoneticPr fontId="7"/>
  </si>
  <si>
    <t>Poor Floppy</t>
    <phoneticPr fontId="5"/>
  </si>
  <si>
    <t>多読2-20</t>
    <rPh sb="0" eb="2">
      <t>タドク</t>
    </rPh>
    <phoneticPr fontId="7"/>
  </si>
  <si>
    <t>Put It Back</t>
    <phoneticPr fontId="5"/>
  </si>
  <si>
    <t>多読2-21</t>
    <rPh sb="0" eb="2">
      <t>タドク</t>
    </rPh>
    <phoneticPr fontId="7"/>
  </si>
  <si>
    <t>In a Bit</t>
    <phoneticPr fontId="5"/>
  </si>
  <si>
    <t>多読2-22</t>
    <rPh sb="0" eb="2">
      <t>タドク</t>
    </rPh>
    <phoneticPr fontId="7"/>
  </si>
  <si>
    <t>A Present for Mum</t>
    <phoneticPr fontId="5"/>
  </si>
  <si>
    <t>多読2-23</t>
    <rPh sb="0" eb="2">
      <t>タドク</t>
    </rPh>
    <phoneticPr fontId="7"/>
  </si>
  <si>
    <t>The Hole in the Sand</t>
    <phoneticPr fontId="5"/>
  </si>
  <si>
    <t>多読2-24</t>
    <rPh sb="0" eb="2">
      <t>タドク</t>
    </rPh>
    <phoneticPr fontId="7"/>
  </si>
  <si>
    <t>■ステージ3</t>
    <phoneticPr fontId="5"/>
  </si>
  <si>
    <t>On the Sand</t>
    <phoneticPr fontId="5"/>
  </si>
  <si>
    <t>多読3-1</t>
    <rPh sb="0" eb="2">
      <t>タドク</t>
    </rPh>
    <phoneticPr fontId="7"/>
  </si>
  <si>
    <t>The Egg Hunt</t>
    <phoneticPr fontId="5"/>
  </si>
  <si>
    <t>多読3-2</t>
    <rPh sb="0" eb="2">
      <t>タドク</t>
    </rPh>
    <phoneticPr fontId="7"/>
  </si>
  <si>
    <t>Nobody Wanted to Play</t>
    <phoneticPr fontId="5"/>
  </si>
  <si>
    <t>多読3-3</t>
    <rPh sb="0" eb="2">
      <t>タドク</t>
    </rPh>
    <phoneticPr fontId="7"/>
  </si>
  <si>
    <t>A Cat in the Tree</t>
    <phoneticPr fontId="5"/>
  </si>
  <si>
    <t>多読3-4</t>
    <rPh sb="0" eb="2">
      <t>タドク</t>
    </rPh>
    <phoneticPr fontId="7"/>
  </si>
  <si>
    <t>The Rope Swing</t>
    <phoneticPr fontId="5"/>
  </si>
  <si>
    <t>多読3-5</t>
    <rPh sb="0" eb="2">
      <t>タドク</t>
    </rPh>
    <phoneticPr fontId="7"/>
  </si>
  <si>
    <t>By the Stream</t>
    <phoneticPr fontId="5"/>
  </si>
  <si>
    <t>多読3-6</t>
    <rPh sb="0" eb="2">
      <t>タドク</t>
    </rPh>
    <phoneticPr fontId="7"/>
  </si>
  <si>
    <t>Kipper the Clown</t>
    <phoneticPr fontId="5"/>
  </si>
  <si>
    <t>多読3-7</t>
    <rPh sb="0" eb="2">
      <t>タドク</t>
    </rPh>
    <phoneticPr fontId="7"/>
  </si>
  <si>
    <t>Strawberry Jam</t>
    <phoneticPr fontId="5"/>
  </si>
  <si>
    <t>多読3-8</t>
    <rPh sb="0" eb="2">
      <t>タドク</t>
    </rPh>
    <phoneticPr fontId="7"/>
  </si>
  <si>
    <t>The Jumble Sale</t>
    <phoneticPr fontId="5"/>
  </si>
  <si>
    <t>多読3-9</t>
    <rPh sb="0" eb="2">
      <t>タドク</t>
    </rPh>
    <phoneticPr fontId="7"/>
  </si>
  <si>
    <t>At the Seaside</t>
    <phoneticPr fontId="5"/>
  </si>
  <si>
    <t>多読3-10</t>
    <rPh sb="0" eb="2">
      <t>タドク</t>
    </rPh>
    <phoneticPr fontId="7"/>
  </si>
  <si>
    <t>Kipper's Idea</t>
    <phoneticPr fontId="5"/>
  </si>
  <si>
    <t>多読3-11</t>
    <rPh sb="0" eb="2">
      <t>タドク</t>
    </rPh>
    <phoneticPr fontId="7"/>
  </si>
  <si>
    <t>The Snowman</t>
    <phoneticPr fontId="5"/>
  </si>
  <si>
    <t>多読3-12</t>
    <rPh sb="0" eb="2">
      <t>タドク</t>
    </rPh>
    <phoneticPr fontId="7"/>
  </si>
  <si>
    <t>The Barbecue</t>
    <phoneticPr fontId="5"/>
  </si>
  <si>
    <t>多読3-13</t>
    <rPh sb="0" eb="2">
      <t>タドク</t>
    </rPh>
    <phoneticPr fontId="7"/>
  </si>
  <si>
    <t>The Carnival</t>
    <phoneticPr fontId="5"/>
  </si>
  <si>
    <t>多読3-14</t>
    <rPh sb="0" eb="2">
      <t>タドク</t>
    </rPh>
    <phoneticPr fontId="7"/>
  </si>
  <si>
    <t>At the Pool</t>
    <phoneticPr fontId="5"/>
  </si>
  <si>
    <t>多読3-15</t>
    <rPh sb="0" eb="2">
      <t>タドク</t>
    </rPh>
    <phoneticPr fontId="7"/>
  </si>
  <si>
    <t>Bull's-eye!</t>
    <phoneticPr fontId="5"/>
  </si>
  <si>
    <t>多読3-16</t>
    <rPh sb="0" eb="2">
      <t>タドク</t>
    </rPh>
    <phoneticPr fontId="7"/>
  </si>
  <si>
    <t>Book Week</t>
    <phoneticPr fontId="5"/>
  </si>
  <si>
    <t>多読3-17</t>
    <rPh sb="0" eb="2">
      <t>タドク</t>
    </rPh>
    <phoneticPr fontId="7"/>
  </si>
  <si>
    <t>The Cold Day</t>
    <phoneticPr fontId="5"/>
  </si>
  <si>
    <t>多読3-18</t>
    <rPh sb="0" eb="2">
      <t>タドク</t>
    </rPh>
    <phoneticPr fontId="7"/>
  </si>
  <si>
    <t>The Duck Race</t>
    <phoneticPr fontId="5"/>
  </si>
  <si>
    <t>多読3-19</t>
    <rPh sb="0" eb="2">
      <t>タドク</t>
    </rPh>
    <phoneticPr fontId="7"/>
  </si>
  <si>
    <t>Sniff</t>
    <phoneticPr fontId="5"/>
  </si>
  <si>
    <t>多読3-20</t>
    <rPh sb="0" eb="2">
      <t>タドク</t>
    </rPh>
    <phoneticPr fontId="7"/>
  </si>
  <si>
    <t>Pond Dipping</t>
    <phoneticPr fontId="5"/>
  </si>
  <si>
    <t>多読3-21</t>
    <rPh sb="0" eb="2">
      <t>タドク</t>
    </rPh>
    <phoneticPr fontId="7"/>
  </si>
  <si>
    <t>The Ice Rink</t>
    <phoneticPr fontId="5"/>
  </si>
  <si>
    <t>多読3-22</t>
    <rPh sb="0" eb="2">
      <t>タドク</t>
    </rPh>
    <phoneticPr fontId="7"/>
  </si>
  <si>
    <t>The Mud Bath</t>
    <phoneticPr fontId="5"/>
  </si>
  <si>
    <t>多読3-23</t>
    <rPh sb="0" eb="2">
      <t>タドク</t>
    </rPh>
    <phoneticPr fontId="7"/>
  </si>
  <si>
    <t>The Steel Band</t>
    <phoneticPr fontId="5"/>
  </si>
  <si>
    <t>多読3-24</t>
    <rPh sb="0" eb="2">
      <t>タドク</t>
    </rPh>
    <phoneticPr fontId="7"/>
  </si>
  <si>
    <t>■ステージ4</t>
    <phoneticPr fontId="5"/>
  </si>
  <si>
    <t>House for Sale</t>
    <phoneticPr fontId="5"/>
  </si>
  <si>
    <t>多読4-1</t>
    <rPh sb="0" eb="2">
      <t>タドク</t>
    </rPh>
    <phoneticPr fontId="7"/>
  </si>
  <si>
    <t>The New House</t>
    <phoneticPr fontId="5"/>
  </si>
  <si>
    <t>多読4-2</t>
    <rPh sb="0" eb="2">
      <t>タドク</t>
    </rPh>
    <phoneticPr fontId="7"/>
  </si>
  <si>
    <t>Come In!</t>
    <phoneticPr fontId="5"/>
  </si>
  <si>
    <t>多読4-3</t>
    <rPh sb="0" eb="2">
      <t>タドク</t>
    </rPh>
    <phoneticPr fontId="7"/>
  </si>
  <si>
    <t>The Secret Room</t>
    <phoneticPr fontId="5"/>
  </si>
  <si>
    <t>多読4-4</t>
    <rPh sb="0" eb="2">
      <t>タドク</t>
    </rPh>
    <phoneticPr fontId="7"/>
  </si>
  <si>
    <t>The Play</t>
    <phoneticPr fontId="5"/>
  </si>
  <si>
    <t>多読4-5</t>
    <rPh sb="0" eb="2">
      <t>タドク</t>
    </rPh>
    <phoneticPr fontId="7"/>
  </si>
  <si>
    <t>The Storm</t>
    <phoneticPr fontId="5"/>
  </si>
  <si>
    <t>多読4-6</t>
    <rPh sb="0" eb="2">
      <t>タドク</t>
    </rPh>
    <phoneticPr fontId="7"/>
  </si>
  <si>
    <t>Nobody Got Wet</t>
    <phoneticPr fontId="5"/>
  </si>
  <si>
    <t>多読4-7</t>
    <rPh sb="0" eb="2">
      <t>タドク</t>
    </rPh>
    <phoneticPr fontId="7"/>
  </si>
  <si>
    <t>The Weather Vane</t>
    <phoneticPr fontId="5"/>
  </si>
  <si>
    <t>多読4-8</t>
    <rPh sb="0" eb="2">
      <t>タドク</t>
    </rPh>
    <phoneticPr fontId="7"/>
  </si>
  <si>
    <t>Poor Old Mum!</t>
    <phoneticPr fontId="5"/>
  </si>
  <si>
    <t>多読4-9</t>
    <rPh sb="0" eb="2">
      <t>タドク</t>
    </rPh>
    <phoneticPr fontId="7"/>
  </si>
  <si>
    <t>The Wedding</t>
    <phoneticPr fontId="5"/>
  </si>
  <si>
    <t>多読4-10</t>
    <rPh sb="0" eb="2">
      <t>タドク</t>
    </rPh>
    <phoneticPr fontId="7"/>
  </si>
  <si>
    <t>The Camcorder</t>
    <phoneticPr fontId="5"/>
  </si>
  <si>
    <t>多読4-11</t>
    <rPh sb="0" eb="2">
      <t>タドク</t>
    </rPh>
    <phoneticPr fontId="7"/>
  </si>
  <si>
    <t>The Balloon</t>
    <phoneticPr fontId="5"/>
  </si>
  <si>
    <t>多読4-12</t>
    <rPh sb="0" eb="2">
      <t>タドク</t>
    </rPh>
    <phoneticPr fontId="7"/>
  </si>
  <si>
    <t>Wet Paint</t>
    <phoneticPr fontId="5"/>
  </si>
  <si>
    <t>多読4-13</t>
    <rPh sb="0" eb="2">
      <t>タドク</t>
    </rPh>
    <phoneticPr fontId="7"/>
  </si>
  <si>
    <t>Swap!</t>
    <phoneticPr fontId="5"/>
  </si>
  <si>
    <t>多読4-14</t>
    <rPh sb="0" eb="2">
      <t>タドク</t>
    </rPh>
    <phoneticPr fontId="7"/>
  </si>
  <si>
    <t>The Flying Elephant</t>
    <phoneticPr fontId="5"/>
  </si>
  <si>
    <t>多読4-15</t>
    <rPh sb="0" eb="2">
      <t>タドク</t>
    </rPh>
    <phoneticPr fontId="7"/>
  </si>
  <si>
    <t>The Scarf</t>
    <phoneticPr fontId="5"/>
  </si>
  <si>
    <t>多読4-16</t>
    <rPh sb="0" eb="2">
      <t>タドク</t>
    </rPh>
    <phoneticPr fontId="7"/>
  </si>
  <si>
    <t>The Dragon Dance</t>
    <phoneticPr fontId="5"/>
  </si>
  <si>
    <t>多読4-17</t>
    <rPh sb="0" eb="2">
      <t>タドク</t>
    </rPh>
    <phoneticPr fontId="7"/>
  </si>
  <si>
    <t>Everyone Got Wet</t>
    <phoneticPr fontId="5"/>
  </si>
  <si>
    <t>多読4-18</t>
    <rPh sb="0" eb="2">
      <t>タドク</t>
    </rPh>
    <phoneticPr fontId="7"/>
  </si>
  <si>
    <t>Dad's Jacket</t>
    <phoneticPr fontId="5"/>
  </si>
  <si>
    <t>多読4-19</t>
    <rPh sb="0" eb="2">
      <t>タドク</t>
    </rPh>
    <phoneticPr fontId="7"/>
  </si>
  <si>
    <t>Stuck in the Mud</t>
    <phoneticPr fontId="5"/>
  </si>
  <si>
    <t>多読4-20</t>
    <rPh sb="0" eb="2">
      <t>タドク</t>
    </rPh>
    <phoneticPr fontId="7"/>
  </si>
  <si>
    <t>The Den</t>
    <phoneticPr fontId="5"/>
  </si>
  <si>
    <t>多読4-21</t>
    <rPh sb="0" eb="2">
      <t>タドク</t>
    </rPh>
    <phoneticPr fontId="7"/>
  </si>
  <si>
    <t>Look Smart</t>
    <phoneticPr fontId="5"/>
  </si>
  <si>
    <t>多読4-22</t>
    <rPh sb="0" eb="2">
      <t>タドク</t>
    </rPh>
    <phoneticPr fontId="7"/>
  </si>
  <si>
    <t>Tug of War</t>
    <phoneticPr fontId="5"/>
  </si>
  <si>
    <t>多読4-23</t>
    <rPh sb="0" eb="2">
      <t>タドク</t>
    </rPh>
    <phoneticPr fontId="7"/>
  </si>
  <si>
    <t>An Important Case</t>
    <phoneticPr fontId="5"/>
  </si>
  <si>
    <t>多読4-24</t>
    <rPh sb="0" eb="2">
      <t>タドク</t>
    </rPh>
    <phoneticPr fontId="7"/>
  </si>
  <si>
    <t>■ステージ5</t>
    <phoneticPr fontId="5"/>
  </si>
  <si>
    <t>The Magic Key</t>
    <phoneticPr fontId="5"/>
  </si>
  <si>
    <t>多読5-1</t>
    <rPh sb="0" eb="2">
      <t>タドク</t>
    </rPh>
    <phoneticPr fontId="7"/>
  </si>
  <si>
    <t>Pirate Adventure</t>
    <phoneticPr fontId="5"/>
  </si>
  <si>
    <t>多読5-2</t>
    <rPh sb="0" eb="2">
      <t>タドク</t>
    </rPh>
    <phoneticPr fontId="7"/>
  </si>
  <si>
    <t>The Dragon Tree</t>
    <phoneticPr fontId="5"/>
  </si>
  <si>
    <t>多読5-3</t>
    <rPh sb="0" eb="2">
      <t>タドク</t>
    </rPh>
    <phoneticPr fontId="7"/>
  </si>
  <si>
    <t>Gran</t>
    <phoneticPr fontId="5"/>
  </si>
  <si>
    <t>多読5-4</t>
    <rPh sb="0" eb="2">
      <t>タドク</t>
    </rPh>
    <phoneticPr fontId="7"/>
  </si>
  <si>
    <t>Castle Adventure</t>
    <phoneticPr fontId="5"/>
  </si>
  <si>
    <t>多読5-5</t>
    <rPh sb="0" eb="2">
      <t>タドク</t>
    </rPh>
    <phoneticPr fontId="7"/>
  </si>
  <si>
    <t>Village in the Snow</t>
    <phoneticPr fontId="5"/>
  </si>
  <si>
    <t>多読5-6</t>
    <rPh sb="0" eb="2">
      <t>タドク</t>
    </rPh>
    <phoneticPr fontId="7"/>
  </si>
  <si>
    <t>The Whatsit</t>
    <phoneticPr fontId="5"/>
  </si>
  <si>
    <t>多読5-7</t>
    <rPh sb="0" eb="2">
      <t>タドク</t>
    </rPh>
    <phoneticPr fontId="7"/>
  </si>
  <si>
    <t>Underground Adventure</t>
    <phoneticPr fontId="5"/>
  </si>
  <si>
    <t>多読5-8</t>
    <rPh sb="0" eb="2">
      <t>タドク</t>
    </rPh>
    <phoneticPr fontId="7"/>
  </si>
  <si>
    <t>Vanishing Cream</t>
    <phoneticPr fontId="5"/>
  </si>
  <si>
    <t>多読5-9</t>
    <rPh sb="0" eb="2">
      <t>タドク</t>
    </rPh>
    <phoneticPr fontId="7"/>
  </si>
  <si>
    <t>It's Not Fair</t>
    <phoneticPr fontId="5"/>
  </si>
  <si>
    <t>多読5-10</t>
    <rPh sb="0" eb="2">
      <t>タドク</t>
    </rPh>
    <phoneticPr fontId="7"/>
  </si>
  <si>
    <t>The Great Race</t>
    <phoneticPr fontId="5"/>
  </si>
  <si>
    <t>多読5-11</t>
    <rPh sb="0" eb="2">
      <t>タドク</t>
    </rPh>
    <phoneticPr fontId="7"/>
  </si>
  <si>
    <t>A Monster Mistake</t>
    <phoneticPr fontId="5"/>
  </si>
  <si>
    <t>多読5-12</t>
    <rPh sb="0" eb="2">
      <t>タドク</t>
    </rPh>
    <phoneticPr fontId="7"/>
  </si>
  <si>
    <t>The New Baby</t>
    <phoneticPr fontId="5"/>
  </si>
  <si>
    <t>多読5-13</t>
    <rPh sb="0" eb="2">
      <t>タドク</t>
    </rPh>
    <phoneticPr fontId="7"/>
  </si>
  <si>
    <t>Camping Adventure</t>
    <phoneticPr fontId="5"/>
  </si>
  <si>
    <t>多読5-14</t>
    <rPh sb="0" eb="2">
      <t>タドク</t>
    </rPh>
    <phoneticPr fontId="7"/>
  </si>
  <si>
    <t>Scarecrows</t>
    <phoneticPr fontId="5"/>
  </si>
  <si>
    <t>多読5-15</t>
    <rPh sb="0" eb="2">
      <t>タドク</t>
    </rPh>
    <phoneticPr fontId="7"/>
  </si>
  <si>
    <t>Noah's Ark Adventure</t>
    <phoneticPr fontId="5"/>
  </si>
  <si>
    <t>多読5-16</t>
    <rPh sb="0" eb="2">
      <t>タドク</t>
    </rPh>
    <phoneticPr fontId="7"/>
  </si>
  <si>
    <t>A New Classroom</t>
    <phoneticPr fontId="5"/>
  </si>
  <si>
    <t>多読5-17</t>
    <rPh sb="0" eb="2">
      <t>タドク</t>
    </rPh>
    <phoneticPr fontId="7"/>
  </si>
  <si>
    <t>Mum to the Rescue</t>
    <phoneticPr fontId="5"/>
  </si>
  <si>
    <t>多読5-18</t>
    <rPh sb="0" eb="2">
      <t>タドク</t>
    </rPh>
    <phoneticPr fontId="7"/>
  </si>
  <si>
    <t>Sleeping Beauty</t>
    <phoneticPr fontId="5"/>
  </si>
  <si>
    <t>多読5-19</t>
    <rPh sb="0" eb="2">
      <t>タドク</t>
    </rPh>
    <phoneticPr fontId="7"/>
  </si>
  <si>
    <t>The Adventure Park</t>
    <phoneticPr fontId="5"/>
  </si>
  <si>
    <t>多読5-20</t>
    <rPh sb="0" eb="2">
      <t>タドク</t>
    </rPh>
    <phoneticPr fontId="7"/>
  </si>
  <si>
    <t>Kipper and the Trolls</t>
    <phoneticPr fontId="5"/>
  </si>
  <si>
    <t>多読5-21</t>
    <rPh sb="0" eb="2">
      <t>タドク</t>
    </rPh>
    <phoneticPr fontId="7"/>
  </si>
  <si>
    <t>Safari Adventure</t>
    <phoneticPr fontId="5"/>
  </si>
  <si>
    <t>多読5-22</t>
    <rPh sb="0" eb="2">
      <t>タドク</t>
    </rPh>
    <phoneticPr fontId="7"/>
  </si>
  <si>
    <t>Dad's Run</t>
    <phoneticPr fontId="5"/>
  </si>
  <si>
    <t>多読5-23</t>
    <rPh sb="0" eb="2">
      <t>タドク</t>
    </rPh>
    <phoneticPr fontId="7"/>
  </si>
  <si>
    <t>Drawing Adventure</t>
    <phoneticPr fontId="5"/>
  </si>
  <si>
    <t>多読5-24</t>
    <rPh sb="0" eb="2">
      <t>タドク</t>
    </rPh>
    <phoneticPr fontId="7"/>
  </si>
  <si>
    <t>多読6-1</t>
    <rPh sb="0" eb="2">
      <t>タドク</t>
    </rPh>
    <phoneticPr fontId="7"/>
  </si>
  <si>
    <t>多読6-2</t>
    <rPh sb="0" eb="2">
      <t>タドク</t>
    </rPh>
    <phoneticPr fontId="7"/>
  </si>
  <si>
    <t>多読6-3</t>
    <rPh sb="0" eb="2">
      <t>タドク</t>
    </rPh>
    <phoneticPr fontId="7"/>
  </si>
  <si>
    <t>多読6-4</t>
    <rPh sb="0" eb="2">
      <t>タドク</t>
    </rPh>
    <phoneticPr fontId="7"/>
  </si>
  <si>
    <t>多読6-5</t>
    <rPh sb="0" eb="2">
      <t>タドク</t>
    </rPh>
    <phoneticPr fontId="7"/>
  </si>
  <si>
    <t>多読6-6</t>
    <rPh sb="0" eb="2">
      <t>タドク</t>
    </rPh>
    <phoneticPr fontId="7"/>
  </si>
  <si>
    <t>多読6-7</t>
    <rPh sb="0" eb="2">
      <t>タドク</t>
    </rPh>
    <phoneticPr fontId="7"/>
  </si>
  <si>
    <t>多読6-8</t>
    <rPh sb="0" eb="2">
      <t>タドク</t>
    </rPh>
    <phoneticPr fontId="7"/>
  </si>
  <si>
    <t>多読6-9</t>
    <rPh sb="0" eb="2">
      <t>タドク</t>
    </rPh>
    <phoneticPr fontId="7"/>
  </si>
  <si>
    <t>多読6-10</t>
    <rPh sb="0" eb="2">
      <t>タドク</t>
    </rPh>
    <phoneticPr fontId="7"/>
  </si>
  <si>
    <t>多読6-11</t>
    <rPh sb="0" eb="2">
      <t>タドク</t>
    </rPh>
    <phoneticPr fontId="7"/>
  </si>
  <si>
    <t>多読6-12</t>
    <rPh sb="0" eb="2">
      <t>タドク</t>
    </rPh>
    <phoneticPr fontId="7"/>
  </si>
  <si>
    <t>多読6-13</t>
    <rPh sb="0" eb="2">
      <t>タドク</t>
    </rPh>
    <phoneticPr fontId="7"/>
  </si>
  <si>
    <t>多読6-14</t>
    <rPh sb="0" eb="2">
      <t>タドク</t>
    </rPh>
    <phoneticPr fontId="7"/>
  </si>
  <si>
    <t>多読6-15</t>
    <rPh sb="0" eb="2">
      <t>タドク</t>
    </rPh>
    <phoneticPr fontId="7"/>
  </si>
  <si>
    <t>多読6-16</t>
    <rPh sb="0" eb="2">
      <t>タドク</t>
    </rPh>
    <phoneticPr fontId="7"/>
  </si>
  <si>
    <t>多読6-17</t>
    <rPh sb="0" eb="2">
      <t>タドク</t>
    </rPh>
    <phoneticPr fontId="7"/>
  </si>
  <si>
    <t>多読6-18</t>
    <rPh sb="0" eb="2">
      <t>タドク</t>
    </rPh>
    <phoneticPr fontId="7"/>
  </si>
  <si>
    <t>多読7-1</t>
    <rPh sb="0" eb="2">
      <t>タドク</t>
    </rPh>
    <phoneticPr fontId="7"/>
  </si>
  <si>
    <t>多読7-2</t>
    <rPh sb="0" eb="2">
      <t>タドク</t>
    </rPh>
    <phoneticPr fontId="7"/>
  </si>
  <si>
    <t>多読7-3</t>
    <rPh sb="0" eb="2">
      <t>タドク</t>
    </rPh>
    <phoneticPr fontId="7"/>
  </si>
  <si>
    <t>多読7-4</t>
    <rPh sb="0" eb="2">
      <t>タドク</t>
    </rPh>
    <phoneticPr fontId="7"/>
  </si>
  <si>
    <t>多読7-5</t>
    <rPh sb="0" eb="2">
      <t>タドク</t>
    </rPh>
    <phoneticPr fontId="7"/>
  </si>
  <si>
    <t>多読7-6</t>
    <rPh sb="0" eb="2">
      <t>タドク</t>
    </rPh>
    <phoneticPr fontId="7"/>
  </si>
  <si>
    <t>多読7-7</t>
    <rPh sb="0" eb="2">
      <t>タドク</t>
    </rPh>
    <phoneticPr fontId="7"/>
  </si>
  <si>
    <t>多読7-8</t>
    <rPh sb="0" eb="2">
      <t>タドク</t>
    </rPh>
    <phoneticPr fontId="7"/>
  </si>
  <si>
    <t>多読7-9</t>
    <rPh sb="0" eb="2">
      <t>タドク</t>
    </rPh>
    <phoneticPr fontId="7"/>
  </si>
  <si>
    <t>多読7-10</t>
    <rPh sb="0" eb="2">
      <t>タドク</t>
    </rPh>
    <phoneticPr fontId="7"/>
  </si>
  <si>
    <t>多読7-11</t>
    <rPh sb="0" eb="2">
      <t>タドク</t>
    </rPh>
    <phoneticPr fontId="7"/>
  </si>
  <si>
    <t>多読7-12</t>
    <rPh sb="0" eb="2">
      <t>タドク</t>
    </rPh>
    <phoneticPr fontId="7"/>
  </si>
  <si>
    <t>多読7-13</t>
    <rPh sb="0" eb="2">
      <t>タドク</t>
    </rPh>
    <phoneticPr fontId="7"/>
  </si>
  <si>
    <t>多読7-14</t>
    <rPh sb="0" eb="2">
      <t>タドク</t>
    </rPh>
    <phoneticPr fontId="7"/>
  </si>
  <si>
    <t>多読7-15</t>
    <rPh sb="0" eb="2">
      <t>タドク</t>
    </rPh>
    <phoneticPr fontId="7"/>
  </si>
  <si>
    <t>多読7-16</t>
    <rPh sb="0" eb="2">
      <t>タドク</t>
    </rPh>
    <phoneticPr fontId="7"/>
  </si>
  <si>
    <t>多読7-17</t>
    <rPh sb="0" eb="2">
      <t>タドク</t>
    </rPh>
    <phoneticPr fontId="7"/>
  </si>
  <si>
    <t>多読7-18</t>
    <rPh sb="0" eb="2">
      <t>タドク</t>
    </rPh>
    <phoneticPr fontId="7"/>
  </si>
  <si>
    <t>カランポーのオオカミ王</t>
    <phoneticPr fontId="5"/>
  </si>
  <si>
    <t>児文館　2018</t>
    <phoneticPr fontId="5"/>
  </si>
  <si>
    <t>児・読YA高3-1</t>
    <phoneticPr fontId="5"/>
  </si>
  <si>
    <t>アームストロング  宙飛ぶネズミの大冒険</t>
    <phoneticPr fontId="5"/>
  </si>
  <si>
    <t>トーベン・クールマン‖作</t>
    <phoneticPr fontId="5"/>
  </si>
  <si>
    <t>ブロンズ新社</t>
    <phoneticPr fontId="5"/>
  </si>
  <si>
    <t>児・読YA高3-2</t>
  </si>
  <si>
    <t>新しい分かり方</t>
    <phoneticPr fontId="5"/>
  </si>
  <si>
    <t>佐藤/雅彦‖著</t>
    <phoneticPr fontId="5"/>
  </si>
  <si>
    <t>中央公論新社</t>
    <phoneticPr fontId="5"/>
  </si>
  <si>
    <t>児・読YA高3-3</t>
  </si>
  <si>
    <t>世界は変形菌でいっぱいだ</t>
    <phoneticPr fontId="5"/>
  </si>
  <si>
    <t>増井/真那著</t>
    <phoneticPr fontId="5"/>
  </si>
  <si>
    <t>朝日出版社</t>
    <phoneticPr fontId="5"/>
  </si>
  <si>
    <t>児・読YA高3-4</t>
  </si>
  <si>
    <t>ザ・ヘイト・ユー・ギヴ  あなたがくれた憎しみ</t>
    <phoneticPr fontId="5"/>
  </si>
  <si>
    <t>アンジー・トーマス‖作</t>
    <phoneticPr fontId="5"/>
  </si>
  <si>
    <t>児・読YA高3-5</t>
  </si>
  <si>
    <t>わたしの名前は「本」</t>
    <phoneticPr fontId="5"/>
  </si>
  <si>
    <t>ジョン・アガード‖作</t>
    <phoneticPr fontId="5"/>
  </si>
  <si>
    <t>フィルムアート社</t>
  </si>
  <si>
    <t>児・読YA高3-6</t>
  </si>
  <si>
    <t>噓の木</t>
    <phoneticPr fontId="5"/>
  </si>
  <si>
    <t>フランシス・ハーディング‖著</t>
    <phoneticPr fontId="5"/>
  </si>
  <si>
    <t>東京創元社</t>
    <phoneticPr fontId="5"/>
  </si>
  <si>
    <t>児・読YA高3-7</t>
  </si>
  <si>
    <t>かがみの孤城</t>
    <phoneticPr fontId="5"/>
  </si>
  <si>
    <t>辻村/深月‖著</t>
    <phoneticPr fontId="5"/>
  </si>
  <si>
    <t>ポプラ社</t>
    <phoneticPr fontId="5"/>
  </si>
  <si>
    <t>児・読YA高3-8</t>
  </si>
  <si>
    <t>学校へ行けなかった私が「あの花」「ここさけ」を書くまで</t>
    <phoneticPr fontId="5"/>
  </si>
  <si>
    <t>岡田/麿里‖著</t>
    <phoneticPr fontId="5"/>
  </si>
  <si>
    <t>文藝春秋</t>
    <phoneticPr fontId="5"/>
  </si>
  <si>
    <t>児・読YA高3-9</t>
  </si>
  <si>
    <t>洗礼ダイアリー</t>
    <phoneticPr fontId="5"/>
  </si>
  <si>
    <t>文月/悠光‖著</t>
    <phoneticPr fontId="5"/>
  </si>
  <si>
    <t>児・読YA高3-10</t>
  </si>
  <si>
    <t>いちごの唄</t>
    <phoneticPr fontId="5"/>
  </si>
  <si>
    <t>岡田/惠和‖著</t>
    <phoneticPr fontId="5"/>
  </si>
  <si>
    <t>児・読YA高3-11</t>
  </si>
  <si>
    <t>ソバニイルヨ</t>
    <phoneticPr fontId="5"/>
  </si>
  <si>
    <t>喜多川/泰‖著</t>
    <phoneticPr fontId="5"/>
  </si>
  <si>
    <t>幻冬舎</t>
    <phoneticPr fontId="5"/>
  </si>
  <si>
    <t>児・読YA高3-12</t>
  </si>
  <si>
    <t>ウィル・グレイソン、ウィル・グレイソン</t>
    <phoneticPr fontId="5"/>
  </si>
  <si>
    <t>ジョン・グリーン‖作</t>
    <phoneticPr fontId="5"/>
  </si>
  <si>
    <t>児・読YA高3-13</t>
  </si>
  <si>
    <t>ガラスの封筒と海と</t>
    <phoneticPr fontId="5"/>
  </si>
  <si>
    <t>アレックス・シアラー‖著</t>
    <phoneticPr fontId="5"/>
  </si>
  <si>
    <t>求龍堂</t>
    <phoneticPr fontId="5"/>
  </si>
  <si>
    <t>児・読YA高3-14</t>
  </si>
  <si>
    <t>金木犀と彼女の時間</t>
    <phoneticPr fontId="5"/>
  </si>
  <si>
    <t>彩坂/美月‖著</t>
    <phoneticPr fontId="5"/>
  </si>
  <si>
    <t>児・読YA高3-15</t>
  </si>
  <si>
    <t>青の王</t>
    <phoneticPr fontId="5"/>
  </si>
  <si>
    <t>廣嶋/玲子‖著</t>
    <phoneticPr fontId="5"/>
  </si>
  <si>
    <t>児・読YA高3-16</t>
  </si>
  <si>
    <t>そして、バトンは渡された</t>
    <phoneticPr fontId="5"/>
  </si>
  <si>
    <t>瀬尾/まいこ‖著</t>
    <phoneticPr fontId="5"/>
  </si>
  <si>
    <t>児・読YA高3-17</t>
  </si>
  <si>
    <t>危機の現場に立つ</t>
    <phoneticPr fontId="5"/>
  </si>
  <si>
    <t>中満/泉‖著</t>
    <phoneticPr fontId="5"/>
  </si>
  <si>
    <t>講談社</t>
    <phoneticPr fontId="5"/>
  </si>
  <si>
    <t>児・読YA高3-18</t>
  </si>
  <si>
    <t>凍てつく海のむこうに</t>
    <phoneticPr fontId="5"/>
  </si>
  <si>
    <t>ルータ・セペティス‖作</t>
    <phoneticPr fontId="5"/>
  </si>
  <si>
    <t>児・読YA高3-19</t>
  </si>
  <si>
    <t>ちいさな国で</t>
    <phoneticPr fontId="5"/>
  </si>
  <si>
    <t>ガエル・ファイユ‖著</t>
    <phoneticPr fontId="5"/>
  </si>
  <si>
    <t>児・読YA高3-20</t>
  </si>
  <si>
    <t>スカートはかなきゃダメですか?  ジャージで学校</t>
    <phoneticPr fontId="5"/>
  </si>
  <si>
    <t>名取/寛人‖著</t>
    <phoneticPr fontId="5"/>
  </si>
  <si>
    <t>理論社</t>
    <phoneticPr fontId="5"/>
  </si>
  <si>
    <t>児・読YA高3-21</t>
  </si>
  <si>
    <t>ラノベ古事記  日本の神様とはじまりの物語</t>
    <phoneticPr fontId="5"/>
  </si>
  <si>
    <t>小野寺/優[訳]‖著</t>
    <phoneticPr fontId="5"/>
  </si>
  <si>
    <t>KADOKAWA</t>
    <phoneticPr fontId="5"/>
  </si>
  <si>
    <t>児・読YA高3-22</t>
  </si>
  <si>
    <t>.顔ニモマケズ  どんな「見た目」でも幸せになれることを証明した9人の物語</t>
    <phoneticPr fontId="5"/>
  </si>
  <si>
    <t>水野/敬也‖著</t>
    <phoneticPr fontId="5"/>
  </si>
  <si>
    <t>文響社</t>
    <phoneticPr fontId="5"/>
  </si>
  <si>
    <t>児・読YA高3-23</t>
  </si>
  <si>
    <t>女の子が生きていくときに、覚えていてほしいこと</t>
    <phoneticPr fontId="5"/>
  </si>
  <si>
    <t>西原/理恵子‖著</t>
    <phoneticPr fontId="5"/>
  </si>
  <si>
    <t>児・読YA高3-24</t>
  </si>
  <si>
    <t>知らなかった、ぼくらの戦争</t>
    <phoneticPr fontId="5"/>
  </si>
  <si>
    <t>アーサー・ビナード編‖著</t>
    <phoneticPr fontId="5"/>
  </si>
  <si>
    <t>児・読YA高3-25</t>
  </si>
  <si>
    <t>僕には世界がふたつある</t>
    <phoneticPr fontId="5"/>
  </si>
  <si>
    <t>ニール・シャスタマン‖著</t>
    <phoneticPr fontId="5"/>
  </si>
  <si>
    <t>児・読YA高3-26</t>
  </si>
  <si>
    <t>震える教室</t>
    <phoneticPr fontId="5"/>
  </si>
  <si>
    <t>近藤/史恵‖著</t>
    <phoneticPr fontId="5"/>
  </si>
  <si>
    <t>児・読YA高3-27</t>
  </si>
  <si>
    <t>病弱探偵  謎は彼女の特効薬</t>
    <phoneticPr fontId="5"/>
  </si>
  <si>
    <t>岡崎/琢磨‖著</t>
    <phoneticPr fontId="5"/>
  </si>
  <si>
    <t>児・読YA高3-28</t>
  </si>
  <si>
    <t>それは宇宙人のしわざです  竜胆くんのミステリーファイル</t>
    <phoneticPr fontId="5"/>
  </si>
  <si>
    <t>葉山/透‖著</t>
    <phoneticPr fontId="5"/>
  </si>
  <si>
    <t>児・読YA高3-29</t>
  </si>
  <si>
    <t>放課後ひとり同盟</t>
    <phoneticPr fontId="5"/>
  </si>
  <si>
    <t>小嶋/陽太郎‖著</t>
    <phoneticPr fontId="5"/>
  </si>
  <si>
    <t>児・読YA高3-30</t>
  </si>
  <si>
    <t>ど田舎うまれ、ポケモンGOをつくる</t>
    <phoneticPr fontId="5"/>
  </si>
  <si>
    <t>野村/達雄‖著</t>
    <phoneticPr fontId="5"/>
  </si>
  <si>
    <t>小学館集英社プロダクション</t>
    <phoneticPr fontId="5"/>
  </si>
  <si>
    <t>児・読YA高3-31</t>
  </si>
  <si>
    <t>弟は僕のヒーロー</t>
    <phoneticPr fontId="5"/>
  </si>
  <si>
    <t>ジャコモ・マッツァリオール‖著</t>
    <phoneticPr fontId="5"/>
  </si>
  <si>
    <t>児・読YA高3-32</t>
  </si>
  <si>
    <t>チア☆ダン  「女子高生がチアダンスで全米制覇しちゃったホントの話」の真実</t>
    <phoneticPr fontId="5"/>
  </si>
  <si>
    <t>円山/夢久‖著</t>
    <phoneticPr fontId="5"/>
  </si>
  <si>
    <t>児・読YA高3-33</t>
  </si>
  <si>
    <t>草原に黄色い花を見つける</t>
    <phoneticPr fontId="5"/>
  </si>
  <si>
    <t>グエン・ニャット・アイン‖著</t>
    <phoneticPr fontId="5"/>
  </si>
  <si>
    <t>カナリアコミュニケーションズ</t>
    <phoneticPr fontId="5"/>
  </si>
  <si>
    <t>児・読YA高3-34</t>
  </si>
  <si>
    <t>作詞少女  詞をなめてた私が知った8つの技術と勇気の話</t>
    <phoneticPr fontId="5"/>
  </si>
  <si>
    <t>仰木/日向‖著</t>
    <phoneticPr fontId="5"/>
  </si>
  <si>
    <t>ヤマハミュージックエンタテインメントホールディングス</t>
    <phoneticPr fontId="5"/>
  </si>
  <si>
    <t>児・読YA高3-35</t>
  </si>
  <si>
    <t>作曲少女  平凡な私が14日間で曲を作れるようになった話</t>
    <phoneticPr fontId="5"/>
  </si>
  <si>
    <t>児・読YA高3-36</t>
  </si>
  <si>
    <t>映画化決定</t>
    <phoneticPr fontId="5"/>
  </si>
  <si>
    <t>友井/羊‖著</t>
    <phoneticPr fontId="5"/>
  </si>
  <si>
    <t>児・読YA高3-37</t>
  </si>
  <si>
    <t>虹色のチョーク
働く幸せを実現した町工場の奇跡</t>
    <phoneticPr fontId="5"/>
  </si>
  <si>
    <t>小松/成美‖著</t>
    <phoneticPr fontId="5"/>
  </si>
  <si>
    <t>児・読YA高3-38</t>
  </si>
  <si>
    <t>EVERYTHING,EVERYTHING  わたしと世界のあいだに</t>
    <phoneticPr fontId="5"/>
  </si>
  <si>
    <t>ニコラ・ユン‖著</t>
    <phoneticPr fontId="5"/>
  </si>
  <si>
    <t>児・読YA高3-39</t>
  </si>
  <si>
    <t>太陽ときみの声</t>
    <phoneticPr fontId="5"/>
  </si>
  <si>
    <t>川端/裕人‖作</t>
    <phoneticPr fontId="5"/>
  </si>
  <si>
    <t>朝日学生新聞社</t>
    <phoneticPr fontId="5"/>
  </si>
  <si>
    <t>児・読YA高3-40</t>
  </si>
  <si>
    <t>ゴーフォワード!  櫻木学院高校ラグビー部の熱闘</t>
    <phoneticPr fontId="5"/>
  </si>
  <si>
    <t>花形/みつる‖著</t>
    <phoneticPr fontId="5"/>
  </si>
  <si>
    <t>児・読YA高3-41</t>
  </si>
  <si>
    <t>南風(みなみ)吹く</t>
    <phoneticPr fontId="5"/>
  </si>
  <si>
    <t>森谷/明子‖著</t>
    <phoneticPr fontId="5"/>
  </si>
  <si>
    <t>児・読YA高3-42</t>
  </si>
  <si>
    <t>カラヴァル
深紅色の少女</t>
    <phoneticPr fontId="5"/>
  </si>
  <si>
    <t>ステファニー・ガーバー‖著</t>
    <phoneticPr fontId="5"/>
  </si>
  <si>
    <t>キノブックス</t>
    <phoneticPr fontId="5"/>
  </si>
  <si>
    <t>児・読YA高3-43</t>
  </si>
  <si>
    <t>完パケ!</t>
    <phoneticPr fontId="5"/>
  </si>
  <si>
    <t>額賀/澪‖著</t>
    <phoneticPr fontId="5"/>
  </si>
  <si>
    <t>児・読YA高3-44</t>
  </si>
  <si>
    <t>RE:STORY井原西鶴  気楽に江戸奇談!</t>
    <phoneticPr fontId="5"/>
  </si>
  <si>
    <t>井原/西鶴‖著</t>
    <phoneticPr fontId="5"/>
  </si>
  <si>
    <t>笠間書院</t>
    <phoneticPr fontId="5"/>
  </si>
  <si>
    <t>児・読YA高3-45</t>
  </si>
  <si>
    <t>今すぐ読みたい!10代のためのYAブックガイド150! 2</t>
    <phoneticPr fontId="5"/>
  </si>
  <si>
    <t>金原/瑞人‖監修</t>
    <phoneticPr fontId="5"/>
  </si>
  <si>
    <t>児・読YA高3-46</t>
  </si>
  <si>
    <t>フローラ</t>
    <phoneticPr fontId="5"/>
  </si>
  <si>
    <t>エミリー・バー作</t>
    <phoneticPr fontId="5"/>
  </si>
  <si>
    <t>児・読YA高3-47</t>
  </si>
  <si>
    <t>恋するぷにちゃん</t>
    <phoneticPr fontId="5"/>
  </si>
  <si>
    <t>ジュリー・マーフィー作</t>
    <phoneticPr fontId="5"/>
  </si>
  <si>
    <t>児・読YA高3-48</t>
  </si>
  <si>
    <t>図解身近にあふれる「科学」が3時間でわかる本
思わずだれかに話したくなる</t>
    <phoneticPr fontId="5"/>
  </si>
  <si>
    <t>左巻/健男編‖著</t>
    <phoneticPr fontId="5"/>
  </si>
  <si>
    <t>明日香出版社</t>
    <phoneticPr fontId="5"/>
  </si>
  <si>
    <t>児・読YA高3-49</t>
  </si>
  <si>
    <t>図解身近にあふれる「生き物」が3時間でわかる本
思わずだれかに話したくなる</t>
    <phoneticPr fontId="5"/>
  </si>
  <si>
    <t>児・読YA高3-50</t>
  </si>
  <si>
    <t>読まずに死ねない世界の名詩50編</t>
    <phoneticPr fontId="5"/>
  </si>
  <si>
    <t>小沢/章友‖編訳</t>
    <phoneticPr fontId="5"/>
  </si>
  <si>
    <t>児・読YA高3-51</t>
  </si>
  <si>
    <t>マンボウのひみつ</t>
    <phoneticPr fontId="5"/>
  </si>
  <si>
    <t>澤井/悦郎‖著</t>
    <phoneticPr fontId="5"/>
  </si>
  <si>
    <t>児・読YA高3-52</t>
  </si>
  <si>
    <t>2017.10</t>
    <phoneticPr fontId="5"/>
  </si>
  <si>
    <t>■参考図書3</t>
    <phoneticPr fontId="5"/>
  </si>
  <si>
    <t>わたしのおじさんのロバ</t>
    <phoneticPr fontId="5"/>
  </si>
  <si>
    <t>トビー・リドル‖作</t>
    <phoneticPr fontId="5"/>
  </si>
  <si>
    <t>あすなろ書房</t>
    <phoneticPr fontId="5"/>
  </si>
  <si>
    <t>児文館　2019</t>
    <phoneticPr fontId="5"/>
  </si>
  <si>
    <t>児・読YA高4-1</t>
    <phoneticPr fontId="5"/>
  </si>
  <si>
    <t>みえるとかみえないとか</t>
    <phoneticPr fontId="5"/>
  </si>
  <si>
    <t>ヨシタケ/シンスケ‖さく</t>
    <phoneticPr fontId="5"/>
  </si>
  <si>
    <t>アリス館</t>
    <phoneticPr fontId="5"/>
  </si>
  <si>
    <t>児・読YA高4-2</t>
    <phoneticPr fontId="5"/>
  </si>
  <si>
    <t>ウーマン・イン・バトル 自由・平等・シスターフッド!</t>
    <phoneticPr fontId="5"/>
  </si>
  <si>
    <t>マルタ・ブレーン‖文</t>
    <phoneticPr fontId="5"/>
  </si>
  <si>
    <t>合同出版</t>
    <phoneticPr fontId="5"/>
  </si>
  <si>
    <t>児・読YA高4-3</t>
    <phoneticPr fontId="5"/>
  </si>
  <si>
    <t>■世界の国6</t>
    <phoneticPr fontId="5"/>
  </si>
  <si>
    <t>■異文化（絵本）</t>
    <phoneticPr fontId="5"/>
  </si>
  <si>
    <t>生物5</t>
    <rPh sb="0" eb="2">
      <t>セイブツ</t>
    </rPh>
    <phoneticPr fontId="5"/>
  </si>
  <si>
    <t>生物6</t>
    <rPh sb="0" eb="2">
      <t>セイブツ</t>
    </rPh>
    <phoneticPr fontId="5"/>
  </si>
  <si>
    <t>せんせい!これなあに?なまえしらべずかん　　5　おち葉</t>
    <phoneticPr fontId="5"/>
  </si>
  <si>
    <t>せんせい!これなあに?なまえしらべずかん　　6　生きもののサイン</t>
    <rPh sb="24" eb="25">
      <t>イ</t>
    </rPh>
    <phoneticPr fontId="5"/>
  </si>
  <si>
    <t>タイトル</t>
    <phoneticPr fontId="5"/>
  </si>
  <si>
    <t>皆越 ようせい／写真・文</t>
    <phoneticPr fontId="5"/>
  </si>
  <si>
    <t>チェン ジャンホン／作 絵</t>
    <phoneticPr fontId="5"/>
  </si>
  <si>
    <t>■世界の文化・くらし8</t>
    <phoneticPr fontId="5"/>
  </si>
  <si>
    <t>世界のともだち 25 インドネシア</t>
    <phoneticPr fontId="5"/>
  </si>
  <si>
    <t>児・世くら8-1</t>
    <phoneticPr fontId="5"/>
  </si>
  <si>
    <t>児・世くら8-2</t>
    <phoneticPr fontId="5"/>
  </si>
  <si>
    <t>児・世くら8-3</t>
  </si>
  <si>
    <t>児・世くら8-4</t>
  </si>
  <si>
    <t>児・世くら8-5</t>
  </si>
  <si>
    <t>児・世くら8-6</t>
  </si>
  <si>
    <t>児・世くら8-7</t>
  </si>
  <si>
    <t>児・世くら8-8</t>
  </si>
  <si>
    <t>児・世くら8-9</t>
  </si>
  <si>
    <t>児・世くら8-10</t>
  </si>
  <si>
    <t>児・世くら8-11</t>
  </si>
  <si>
    <t>児・世くら8-12</t>
  </si>
  <si>
    <t>世界のともだち 26 ミャンマー</t>
    <phoneticPr fontId="5"/>
  </si>
  <si>
    <t>世界のともだち 27 キューバ</t>
    <phoneticPr fontId="5"/>
  </si>
  <si>
    <t>世界のともだち 28 エチオピア</t>
    <phoneticPr fontId="5"/>
  </si>
  <si>
    <t>世界のともだち 29 オーストラリア</t>
    <phoneticPr fontId="5"/>
  </si>
  <si>
    <t>世界のともだち 30 セネガル</t>
    <phoneticPr fontId="5"/>
  </si>
  <si>
    <t>世界のともだち 31 イタリア</t>
    <phoneticPr fontId="5"/>
  </si>
  <si>
    <t>世界のともだち 32 ドイツ</t>
    <phoneticPr fontId="5"/>
  </si>
  <si>
    <t>世界のともだち 33 オランダ</t>
    <phoneticPr fontId="5"/>
  </si>
  <si>
    <t>世界のともだち 34 エジプト</t>
    <phoneticPr fontId="5"/>
  </si>
  <si>
    <t>世界のともだち 35 ロシア</t>
    <phoneticPr fontId="5"/>
  </si>
  <si>
    <t>世界のともだち 36 ウズベキスタン</t>
    <phoneticPr fontId="5"/>
  </si>
  <si>
    <t>2015.11</t>
    <phoneticPr fontId="5"/>
  </si>
  <si>
    <t>2015.12</t>
    <phoneticPr fontId="5"/>
  </si>
  <si>
    <t>2016.4</t>
    <phoneticPr fontId="5"/>
  </si>
  <si>
    <t>児文館/
2014/
天気1</t>
    <phoneticPr fontId="7"/>
  </si>
  <si>
    <t>児文館/
2014/
天気2</t>
    <phoneticPr fontId="5"/>
  </si>
  <si>
    <t>児文館/
2014/
天気3</t>
    <phoneticPr fontId="5"/>
  </si>
  <si>
    <t>児文館/
2014/
天気4</t>
    <phoneticPr fontId="5"/>
  </si>
  <si>
    <t>児文館/
2014/
天気5</t>
    <phoneticPr fontId="5"/>
  </si>
  <si>
    <t>児文館/
2014/
天気2-1</t>
    <phoneticPr fontId="7"/>
  </si>
  <si>
    <t>児文館/
2014/
天気2-2</t>
    <phoneticPr fontId="5"/>
  </si>
  <si>
    <t>児文館/
2014/
天気2-3</t>
    <phoneticPr fontId="5"/>
  </si>
  <si>
    <t>児文館/
2014/
天気2-4</t>
    <phoneticPr fontId="5"/>
  </si>
  <si>
    <t>セット
年度</t>
    <rPh sb="4" eb="6">
      <t>ネンド</t>
    </rPh>
    <phoneticPr fontId="5"/>
  </si>
  <si>
    <t>児文館
2014</t>
    <phoneticPr fontId="5"/>
  </si>
  <si>
    <t>児文館
2014</t>
    <phoneticPr fontId="5"/>
  </si>
  <si>
    <t>出版
年月日</t>
    <rPh sb="0" eb="2">
      <t>シュッパン</t>
    </rPh>
    <rPh sb="3" eb="6">
      <t>ネンガッピ</t>
    </rPh>
    <phoneticPr fontId="5"/>
  </si>
  <si>
    <t>■仕事16</t>
    <phoneticPr fontId="5"/>
  </si>
  <si>
    <t>児・仕事16-1</t>
    <phoneticPr fontId="5"/>
  </si>
  <si>
    <t>児・仕事16-2</t>
    <phoneticPr fontId="5"/>
  </si>
  <si>
    <t>児・仕事16-3</t>
    <phoneticPr fontId="5"/>
  </si>
  <si>
    <t>児・仕事16-4</t>
    <phoneticPr fontId="5"/>
  </si>
  <si>
    <t>児・仕事16-5</t>
    <phoneticPr fontId="5"/>
  </si>
  <si>
    <t>職場体験完全ガイド 56</t>
    <phoneticPr fontId="5"/>
  </si>
  <si>
    <t>職場体験完全ガイド 57</t>
    <phoneticPr fontId="5"/>
  </si>
  <si>
    <t>職場体験完全ガイド 58</t>
    <phoneticPr fontId="5"/>
  </si>
  <si>
    <t>職場体験完全ガイド 59</t>
  </si>
  <si>
    <t>職場体験完全ガイド 60</t>
  </si>
  <si>
    <t>スポーツ年鑑. 2012</t>
    <phoneticPr fontId="5"/>
  </si>
  <si>
    <t>■スポーツ5</t>
    <phoneticPr fontId="5"/>
  </si>
  <si>
    <t>小峰書店編集部‖編</t>
  </si>
  <si>
    <t>小峰書店編集部‖編</t>
    <phoneticPr fontId="5"/>
  </si>
  <si>
    <t>小峰書店</t>
    <phoneticPr fontId="5"/>
  </si>
  <si>
    <t>2019.4</t>
  </si>
  <si>
    <t>2019.4</t>
    <phoneticPr fontId="5"/>
  </si>
  <si>
    <t>児文館
2019</t>
    <rPh sb="0" eb="1">
      <t>ジ</t>
    </rPh>
    <rPh sb="1" eb="2">
      <t>ブン</t>
    </rPh>
    <rPh sb="2" eb="3">
      <t>カン</t>
    </rPh>
    <phoneticPr fontId="12"/>
  </si>
  <si>
    <t>児・スポ5-1</t>
    <phoneticPr fontId="5"/>
  </si>
  <si>
    <t>児・スポ5-2</t>
    <phoneticPr fontId="5"/>
  </si>
  <si>
    <t>児・スポ5-3</t>
  </si>
  <si>
    <t>児・スポ5-4</t>
  </si>
  <si>
    <t>児・スポ5-5</t>
  </si>
  <si>
    <t>■ステージ1+ (2)</t>
    <phoneticPr fontId="5"/>
  </si>
  <si>
    <t>■ステージ2 (2)</t>
    <phoneticPr fontId="5"/>
  </si>
  <si>
    <t>■ステージ3 (2)</t>
    <phoneticPr fontId="5"/>
  </si>
  <si>
    <t>■ステージ4 (2)</t>
    <phoneticPr fontId="5"/>
  </si>
  <si>
    <t>Go Away, Floppy</t>
    <phoneticPr fontId="5"/>
  </si>
  <si>
    <t>Reds and Blues</t>
    <phoneticPr fontId="5"/>
  </si>
  <si>
    <t>Kipper's Diary</t>
    <phoneticPr fontId="5"/>
  </si>
  <si>
    <t>What Dogs Like</t>
    <phoneticPr fontId="5"/>
  </si>
  <si>
    <t>Can You See Me?</t>
    <phoneticPr fontId="5"/>
  </si>
  <si>
    <t>In the Garden</t>
    <phoneticPr fontId="5"/>
  </si>
  <si>
    <t>Kipper and the Giant</t>
    <phoneticPr fontId="5"/>
  </si>
  <si>
    <t xml:space="preserve"> The Outing</t>
  </si>
  <si>
    <t>Land of the Dinosaurs</t>
    <phoneticPr fontId="5"/>
  </si>
  <si>
    <t>Robin Hood</t>
    <phoneticPr fontId="5"/>
  </si>
  <si>
    <t>The Treasure Chest</t>
    <phoneticPr fontId="5"/>
  </si>
  <si>
    <t>A Fright in the Night</t>
    <phoneticPr fontId="5"/>
  </si>
  <si>
    <t>Mirror Island</t>
    <phoneticPr fontId="5"/>
  </si>
  <si>
    <t>The Laughing Princess</t>
    <phoneticPr fontId="5"/>
  </si>
  <si>
    <t>Christmas Adventure</t>
    <phoneticPr fontId="5"/>
  </si>
  <si>
    <t>The Go-kart Race</t>
    <phoneticPr fontId="5"/>
  </si>
  <si>
    <t>The Shiny Key</t>
    <phoneticPr fontId="5"/>
  </si>
  <si>
    <t>Paris Adventure</t>
    <phoneticPr fontId="5"/>
  </si>
  <si>
    <t>The Stolen Crown　Part 1</t>
    <phoneticPr fontId="5"/>
  </si>
  <si>
    <t>The Stolen Crown　Part 2</t>
    <phoneticPr fontId="5"/>
  </si>
  <si>
    <t>Ship in Trouble</t>
    <phoneticPr fontId="5"/>
  </si>
  <si>
    <t>Homework!</t>
    <phoneticPr fontId="5"/>
  </si>
  <si>
    <t>Olympic Adventure</t>
    <phoneticPr fontId="5"/>
  </si>
  <si>
    <t>■ステージ6</t>
    <phoneticPr fontId="5"/>
  </si>
  <si>
    <t>Red Planet</t>
    <phoneticPr fontId="5"/>
  </si>
  <si>
    <t>Lost in the Jungle</t>
    <phoneticPr fontId="5"/>
  </si>
  <si>
    <t>The Broken Roof</t>
    <phoneticPr fontId="5"/>
  </si>
  <si>
    <t>The Lost Key</t>
    <phoneticPr fontId="5"/>
  </si>
  <si>
    <t>The Willow Pattern Plot</t>
    <phoneticPr fontId="5"/>
  </si>
  <si>
    <t>Submarine Adventure</t>
    <phoneticPr fontId="5"/>
  </si>
  <si>
    <t>The Motorway</t>
    <phoneticPr fontId="5"/>
  </si>
  <si>
    <t>The Bully</t>
    <phoneticPr fontId="5"/>
  </si>
  <si>
    <t>The Hunt for Gold</t>
    <phoneticPr fontId="5"/>
  </si>
  <si>
    <t>Chinese Adventure</t>
    <phoneticPr fontId="5"/>
  </si>
  <si>
    <t>Roman Adventure</t>
    <phoneticPr fontId="5"/>
  </si>
  <si>
    <t>The Jigsaw Puzzle</t>
    <phoneticPr fontId="5"/>
  </si>
  <si>
    <t>The Power Cut</t>
    <phoneticPr fontId="5"/>
  </si>
  <si>
    <t>Australian Adventure</t>
    <phoneticPr fontId="5"/>
  </si>
  <si>
    <t>The Riddle Stone　Part 1</t>
    <phoneticPr fontId="5"/>
  </si>
  <si>
    <t>The Riddle Stone　Part 2</t>
    <phoneticPr fontId="5"/>
  </si>
  <si>
    <t>A Sea Mystery</t>
    <phoneticPr fontId="5"/>
  </si>
  <si>
    <t>The Big Breakfast</t>
    <phoneticPr fontId="5"/>
  </si>
  <si>
    <t>■ステージ7</t>
    <phoneticPr fontId="5"/>
  </si>
  <si>
    <t>■ステージ8</t>
    <phoneticPr fontId="5"/>
  </si>
  <si>
    <t>多読8-1</t>
    <rPh sb="0" eb="2">
      <t>タドク</t>
    </rPh>
    <phoneticPr fontId="7"/>
  </si>
  <si>
    <t>多読8-2</t>
    <rPh sb="0" eb="2">
      <t>タドク</t>
    </rPh>
    <phoneticPr fontId="7"/>
  </si>
  <si>
    <t>多読8-3</t>
    <rPh sb="0" eb="2">
      <t>タドク</t>
    </rPh>
    <phoneticPr fontId="7"/>
  </si>
  <si>
    <t>多読8-4</t>
    <rPh sb="0" eb="2">
      <t>タドク</t>
    </rPh>
    <phoneticPr fontId="7"/>
  </si>
  <si>
    <t>多読8-5</t>
    <rPh sb="0" eb="2">
      <t>タドク</t>
    </rPh>
    <phoneticPr fontId="7"/>
  </si>
  <si>
    <t>多読8-6</t>
    <rPh sb="0" eb="2">
      <t>タドク</t>
    </rPh>
    <phoneticPr fontId="7"/>
  </si>
  <si>
    <t>多読8-7</t>
    <rPh sb="0" eb="2">
      <t>タドク</t>
    </rPh>
    <phoneticPr fontId="7"/>
  </si>
  <si>
    <t>多読8-8</t>
    <rPh sb="0" eb="2">
      <t>タドク</t>
    </rPh>
    <phoneticPr fontId="7"/>
  </si>
  <si>
    <t>多読8-9</t>
    <rPh sb="0" eb="2">
      <t>タドク</t>
    </rPh>
    <phoneticPr fontId="7"/>
  </si>
  <si>
    <t>多読8-10</t>
    <rPh sb="0" eb="2">
      <t>タドク</t>
    </rPh>
    <phoneticPr fontId="7"/>
  </si>
  <si>
    <t>多読8-11</t>
    <rPh sb="0" eb="2">
      <t>タドク</t>
    </rPh>
    <phoneticPr fontId="7"/>
  </si>
  <si>
    <t>多読8-12</t>
    <rPh sb="0" eb="2">
      <t>タドク</t>
    </rPh>
    <phoneticPr fontId="7"/>
  </si>
  <si>
    <t>■ステージ9</t>
    <phoneticPr fontId="5"/>
  </si>
  <si>
    <t>多読9-1</t>
    <rPh sb="0" eb="2">
      <t>タドク</t>
    </rPh>
    <phoneticPr fontId="7"/>
  </si>
  <si>
    <t>多読9-2</t>
    <rPh sb="0" eb="2">
      <t>タドク</t>
    </rPh>
    <phoneticPr fontId="7"/>
  </si>
  <si>
    <t>多読9-3</t>
    <rPh sb="0" eb="2">
      <t>タドク</t>
    </rPh>
    <phoneticPr fontId="7"/>
  </si>
  <si>
    <t>多読9-4</t>
    <rPh sb="0" eb="2">
      <t>タドク</t>
    </rPh>
    <phoneticPr fontId="7"/>
  </si>
  <si>
    <t>多読9-5</t>
    <rPh sb="0" eb="2">
      <t>タドク</t>
    </rPh>
    <phoneticPr fontId="7"/>
  </si>
  <si>
    <t>多読9-6</t>
    <rPh sb="0" eb="2">
      <t>タドク</t>
    </rPh>
    <phoneticPr fontId="7"/>
  </si>
  <si>
    <t>多読9-7</t>
    <rPh sb="0" eb="2">
      <t>タドク</t>
    </rPh>
    <phoneticPr fontId="7"/>
  </si>
  <si>
    <t>多読9-8</t>
    <rPh sb="0" eb="2">
      <t>タドク</t>
    </rPh>
    <phoneticPr fontId="7"/>
  </si>
  <si>
    <t>多読9-9</t>
    <rPh sb="0" eb="2">
      <t>タドク</t>
    </rPh>
    <phoneticPr fontId="7"/>
  </si>
  <si>
    <t>多読9-10</t>
    <rPh sb="0" eb="2">
      <t>タドク</t>
    </rPh>
    <phoneticPr fontId="7"/>
  </si>
  <si>
    <t>多読9-11</t>
    <rPh sb="0" eb="2">
      <t>タドク</t>
    </rPh>
    <phoneticPr fontId="7"/>
  </si>
  <si>
    <t>多読9-12</t>
    <rPh sb="0" eb="2">
      <t>タドク</t>
    </rPh>
    <phoneticPr fontId="7"/>
  </si>
  <si>
    <t>The kidnappers</t>
    <phoneticPr fontId="5"/>
  </si>
  <si>
    <t>Viking Adventure</t>
    <phoneticPr fontId="5"/>
  </si>
  <si>
    <t>The Rainbow Machine</t>
    <phoneticPr fontId="5"/>
  </si>
  <si>
    <t>The Flying Carpet</t>
    <phoneticPr fontId="5"/>
  </si>
  <si>
    <t>A Day in London</t>
    <phoneticPr fontId="5"/>
  </si>
  <si>
    <t>VictorianAdventure</t>
    <phoneticPr fontId="5"/>
  </si>
  <si>
    <t>7.Pocket Money</t>
    <phoneticPr fontId="5"/>
  </si>
  <si>
    <t>The Evil Geni</t>
    <phoneticPr fontId="5"/>
  </si>
  <si>
    <t>9.Save Floppy!</t>
    <phoneticPr fontId="5"/>
  </si>
  <si>
    <t>10.What Was It Like?</t>
    <phoneticPr fontId="5"/>
  </si>
  <si>
    <t>Flood!</t>
    <phoneticPr fontId="5"/>
  </si>
  <si>
    <t>Egyptian Adventure</t>
    <phoneticPr fontId="5"/>
  </si>
  <si>
    <t>Green Island</t>
    <phoneticPr fontId="5"/>
  </si>
  <si>
    <t>Storm Castle</t>
    <phoneticPr fontId="5"/>
  </si>
  <si>
    <t>Superdog</t>
    <phoneticPr fontId="5"/>
  </si>
  <si>
    <t>The Litter Queen</t>
    <phoneticPr fontId="5"/>
  </si>
  <si>
    <t>The Quest</t>
    <phoneticPr fontId="5"/>
  </si>
  <si>
    <t>Survival Adventure</t>
    <phoneticPr fontId="5"/>
  </si>
  <si>
    <t>The Blue Eye</t>
    <phoneticPr fontId="5"/>
  </si>
  <si>
    <t>8.Rescue!</t>
    <phoneticPr fontId="5"/>
  </si>
  <si>
    <t>Dutch Adventure</t>
    <phoneticPr fontId="5"/>
  </si>
  <si>
    <t>The Finest in the Land</t>
    <phoneticPr fontId="5"/>
  </si>
  <si>
    <t>The Flying Machine</t>
    <phoneticPr fontId="5"/>
  </si>
  <si>
    <t>Key Trouble</t>
    <phoneticPr fontId="5"/>
  </si>
  <si>
    <t>■スターター</t>
    <phoneticPr fontId="5"/>
  </si>
  <si>
    <t>■ステージ1</t>
    <phoneticPr fontId="5"/>
  </si>
  <si>
    <t>多読10-1</t>
    <rPh sb="0" eb="2">
      <t>タドク</t>
    </rPh>
    <phoneticPr fontId="7"/>
  </si>
  <si>
    <t>多読10-2</t>
    <rPh sb="0" eb="2">
      <t>タドク</t>
    </rPh>
    <phoneticPr fontId="7"/>
  </si>
  <si>
    <t>多読10-3</t>
    <rPh sb="0" eb="2">
      <t>タドク</t>
    </rPh>
    <phoneticPr fontId="7"/>
  </si>
  <si>
    <t>多読10-4</t>
    <rPh sb="0" eb="2">
      <t>タドク</t>
    </rPh>
    <phoneticPr fontId="7"/>
  </si>
  <si>
    <t>多読10-5</t>
    <rPh sb="0" eb="2">
      <t>タドク</t>
    </rPh>
    <phoneticPr fontId="7"/>
  </si>
  <si>
    <t>多読10-6</t>
    <rPh sb="0" eb="2">
      <t>タドク</t>
    </rPh>
    <phoneticPr fontId="7"/>
  </si>
  <si>
    <t>多読10-7</t>
    <rPh sb="0" eb="2">
      <t>タドク</t>
    </rPh>
    <phoneticPr fontId="7"/>
  </si>
  <si>
    <t>多読10-8</t>
    <rPh sb="0" eb="2">
      <t>タドク</t>
    </rPh>
    <phoneticPr fontId="7"/>
  </si>
  <si>
    <t>多読10-9</t>
    <rPh sb="0" eb="2">
      <t>タドク</t>
    </rPh>
    <phoneticPr fontId="7"/>
  </si>
  <si>
    <t>多読10-10</t>
    <rPh sb="0" eb="2">
      <t>タドク</t>
    </rPh>
    <phoneticPr fontId="7"/>
  </si>
  <si>
    <t>Drive into Danger</t>
    <phoneticPr fontId="5"/>
  </si>
  <si>
    <t>Escape</t>
    <phoneticPr fontId="5"/>
  </si>
  <si>
    <t>The Fifteenth Character</t>
    <phoneticPr fontId="5"/>
  </si>
  <si>
    <t>Girl on a Motorcycle</t>
    <phoneticPr fontId="5"/>
  </si>
  <si>
    <t>Mystery in London</t>
    <phoneticPr fontId="5"/>
  </si>
  <si>
    <t>New York Caf?</t>
    <phoneticPr fontId="5"/>
  </si>
  <si>
    <t>Robin Hood</t>
    <phoneticPr fontId="5"/>
  </si>
  <si>
    <t>Sally's Phone</t>
    <phoneticPr fontId="5"/>
  </si>
  <si>
    <t>Survive!</t>
    <phoneticPr fontId="5"/>
  </si>
  <si>
    <t>Taxi of Terror</t>
    <phoneticPr fontId="5"/>
  </si>
  <si>
    <t>多読11-1</t>
    <rPh sb="0" eb="2">
      <t>タドク</t>
    </rPh>
    <phoneticPr fontId="7"/>
  </si>
  <si>
    <t>多読11-2</t>
    <rPh sb="0" eb="2">
      <t>タドク</t>
    </rPh>
    <phoneticPr fontId="7"/>
  </si>
  <si>
    <t>多読11-3</t>
    <rPh sb="0" eb="2">
      <t>タドク</t>
    </rPh>
    <phoneticPr fontId="7"/>
  </si>
  <si>
    <t>多読11-4</t>
    <rPh sb="0" eb="2">
      <t>タドク</t>
    </rPh>
    <phoneticPr fontId="7"/>
  </si>
  <si>
    <t>多読11-5</t>
    <rPh sb="0" eb="2">
      <t>タドク</t>
    </rPh>
    <phoneticPr fontId="7"/>
  </si>
  <si>
    <t>多読11-6</t>
    <rPh sb="0" eb="2">
      <t>タドク</t>
    </rPh>
    <phoneticPr fontId="7"/>
  </si>
  <si>
    <t>多読11-7</t>
    <rPh sb="0" eb="2">
      <t>タドク</t>
    </rPh>
    <phoneticPr fontId="7"/>
  </si>
  <si>
    <t>多読11-8</t>
    <rPh sb="0" eb="2">
      <t>タドク</t>
    </rPh>
    <phoneticPr fontId="7"/>
  </si>
  <si>
    <t>多読11-9</t>
    <rPh sb="0" eb="2">
      <t>タドク</t>
    </rPh>
    <phoneticPr fontId="7"/>
  </si>
  <si>
    <t>多読11-10</t>
    <rPh sb="0" eb="2">
      <t>タドク</t>
    </rPh>
    <phoneticPr fontId="7"/>
  </si>
  <si>
    <t>多読12-1</t>
    <rPh sb="0" eb="2">
      <t>タドク</t>
    </rPh>
    <phoneticPr fontId="7"/>
  </si>
  <si>
    <t>多読12-2</t>
    <rPh sb="0" eb="2">
      <t>タドク</t>
    </rPh>
    <phoneticPr fontId="7"/>
  </si>
  <si>
    <t>多読12-3</t>
    <rPh sb="0" eb="2">
      <t>タドク</t>
    </rPh>
    <phoneticPr fontId="7"/>
  </si>
  <si>
    <t>多読12-4</t>
    <rPh sb="0" eb="2">
      <t>タドク</t>
    </rPh>
    <phoneticPr fontId="7"/>
  </si>
  <si>
    <t>多読12-5</t>
    <rPh sb="0" eb="2">
      <t>タドク</t>
    </rPh>
    <phoneticPr fontId="7"/>
  </si>
  <si>
    <t>多読12-6</t>
    <rPh sb="0" eb="2">
      <t>タドク</t>
    </rPh>
    <phoneticPr fontId="7"/>
  </si>
  <si>
    <t>多読12-7</t>
    <rPh sb="0" eb="2">
      <t>タドク</t>
    </rPh>
    <phoneticPr fontId="7"/>
  </si>
  <si>
    <t>多読12-8</t>
    <rPh sb="0" eb="2">
      <t>タドク</t>
    </rPh>
    <phoneticPr fontId="7"/>
  </si>
  <si>
    <t>多読12-9</t>
    <rPh sb="0" eb="2">
      <t>タドク</t>
    </rPh>
    <phoneticPr fontId="7"/>
  </si>
  <si>
    <t>多読12-10</t>
    <rPh sb="0" eb="2">
      <t>タドク</t>
    </rPh>
    <phoneticPr fontId="7"/>
  </si>
  <si>
    <t>多読13-1</t>
    <rPh sb="0" eb="2">
      <t>タドク</t>
    </rPh>
    <phoneticPr fontId="7"/>
  </si>
  <si>
    <t>多読13-2</t>
    <rPh sb="0" eb="2">
      <t>タドク</t>
    </rPh>
    <phoneticPr fontId="7"/>
  </si>
  <si>
    <t>多読13-3</t>
    <rPh sb="0" eb="2">
      <t>タドク</t>
    </rPh>
    <phoneticPr fontId="7"/>
  </si>
  <si>
    <t>多読13-4</t>
    <rPh sb="0" eb="2">
      <t>タドク</t>
    </rPh>
    <phoneticPr fontId="7"/>
  </si>
  <si>
    <t>多読13-5</t>
    <rPh sb="0" eb="2">
      <t>タドク</t>
    </rPh>
    <phoneticPr fontId="7"/>
  </si>
  <si>
    <t>多読13-6</t>
    <rPh sb="0" eb="2">
      <t>タドク</t>
    </rPh>
    <phoneticPr fontId="7"/>
  </si>
  <si>
    <t>多読13-7</t>
    <rPh sb="0" eb="2">
      <t>タドク</t>
    </rPh>
    <phoneticPr fontId="7"/>
  </si>
  <si>
    <t>多読13-8</t>
    <rPh sb="0" eb="2">
      <t>タドク</t>
    </rPh>
    <phoneticPr fontId="7"/>
  </si>
  <si>
    <t>多読13-9</t>
    <rPh sb="0" eb="2">
      <t>タドク</t>
    </rPh>
    <phoneticPr fontId="7"/>
  </si>
  <si>
    <t>多読13-10</t>
    <rPh sb="0" eb="2">
      <t>タドク</t>
    </rPh>
    <phoneticPr fontId="7"/>
  </si>
  <si>
    <t>多読14-1</t>
    <rPh sb="0" eb="2">
      <t>タドク</t>
    </rPh>
    <phoneticPr fontId="7"/>
  </si>
  <si>
    <t>多読14-2</t>
    <rPh sb="0" eb="2">
      <t>タドク</t>
    </rPh>
    <phoneticPr fontId="7"/>
  </si>
  <si>
    <t>多読14-3</t>
    <rPh sb="0" eb="2">
      <t>タドク</t>
    </rPh>
    <phoneticPr fontId="7"/>
  </si>
  <si>
    <t>多読14-4</t>
    <rPh sb="0" eb="2">
      <t>タドク</t>
    </rPh>
    <phoneticPr fontId="7"/>
  </si>
  <si>
    <t>多読14-5</t>
    <rPh sb="0" eb="2">
      <t>タドク</t>
    </rPh>
    <phoneticPr fontId="7"/>
  </si>
  <si>
    <t>多読14-6</t>
    <rPh sb="0" eb="2">
      <t>タドク</t>
    </rPh>
    <phoneticPr fontId="7"/>
  </si>
  <si>
    <t>多読14-7</t>
    <rPh sb="0" eb="2">
      <t>タドク</t>
    </rPh>
    <phoneticPr fontId="7"/>
  </si>
  <si>
    <t>多読14-8</t>
    <rPh sb="0" eb="2">
      <t>タドク</t>
    </rPh>
    <phoneticPr fontId="7"/>
  </si>
  <si>
    <t>多読14-9</t>
    <rPh sb="0" eb="2">
      <t>タドク</t>
    </rPh>
    <phoneticPr fontId="7"/>
  </si>
  <si>
    <t>多読14-10</t>
    <rPh sb="0" eb="2">
      <t>タドク</t>
    </rPh>
    <phoneticPr fontId="7"/>
  </si>
  <si>
    <t>The Adventures of Tom Sawyer</t>
    <phoneticPr fontId="5"/>
  </si>
  <si>
    <t>The Elephant Man</t>
    <phoneticPr fontId="5"/>
  </si>
  <si>
    <t>A Little Princess</t>
    <phoneticPr fontId="5"/>
  </si>
  <si>
    <t>Love or Money?</t>
    <phoneticPr fontId="5"/>
  </si>
  <si>
    <t>The Monkey's Paw</t>
    <phoneticPr fontId="5"/>
  </si>
  <si>
    <t>The Phantom of the Opera</t>
    <phoneticPr fontId="5"/>
  </si>
  <si>
    <t>The President's Murderer</t>
    <phoneticPr fontId="5"/>
  </si>
  <si>
    <t>Sherlock Holmes and the Duke's Son</t>
    <phoneticPr fontId="5"/>
  </si>
  <si>
    <t>White Death</t>
    <phoneticPr fontId="5"/>
  </si>
  <si>
    <t>The Wizard of Oz</t>
    <phoneticPr fontId="5"/>
  </si>
  <si>
    <t>Anne of Green Gables</t>
    <phoneticPr fontId="5"/>
  </si>
  <si>
    <t>The Canterville Ghost</t>
    <phoneticPr fontId="5"/>
  </si>
  <si>
    <t>The Death of Karen Silkwood</t>
    <phoneticPr fontId="5"/>
  </si>
  <si>
    <t>Dracula</t>
    <phoneticPr fontId="5"/>
  </si>
  <si>
    <t>Henry 8 and his Six Wives</t>
    <phoneticPr fontId="5"/>
  </si>
  <si>
    <t>Huckleberry Finn</t>
    <phoneticPr fontId="5"/>
  </si>
  <si>
    <t>New Yorkers</t>
    <phoneticPr fontId="5"/>
  </si>
  <si>
    <t>The Piano</t>
    <phoneticPr fontId="5"/>
  </si>
  <si>
    <t>Robinson Crusoe</t>
    <phoneticPr fontId="5"/>
  </si>
  <si>
    <t>Sherlock Holmes Short Stories</t>
    <phoneticPr fontId="5"/>
  </si>
  <si>
    <t>The Call of the Wild</t>
    <phoneticPr fontId="5"/>
  </si>
  <si>
    <t>Chemical Secret</t>
    <phoneticPr fontId="5"/>
  </si>
  <si>
    <t>A Christmas Carol</t>
    <phoneticPr fontId="5"/>
  </si>
  <si>
    <t>Frankenstein</t>
    <phoneticPr fontId="5"/>
  </si>
  <si>
    <t>Love Story</t>
    <phoneticPr fontId="5"/>
  </si>
  <si>
    <t>The Picture of Dorian Gray</t>
    <phoneticPr fontId="5"/>
  </si>
  <si>
    <t>The Prisoner of Zenda</t>
    <phoneticPr fontId="5"/>
  </si>
  <si>
    <t>The Secret Garden</t>
    <phoneticPr fontId="5"/>
  </si>
  <si>
    <t>Skyjack!</t>
    <phoneticPr fontId="5"/>
  </si>
  <si>
    <t>Tales of Mystery and Imagination</t>
    <phoneticPr fontId="5"/>
  </si>
  <si>
    <t>Black Beauty</t>
    <phoneticPr fontId="5"/>
  </si>
  <si>
    <t>Dr Jekyll and Mr Hyde</t>
    <phoneticPr fontId="5"/>
  </si>
  <si>
    <t>Gulliver's Travels</t>
    <phoneticPr fontId="5"/>
  </si>
  <si>
    <t>The Hound of the Baskervilles</t>
    <phoneticPr fontId="5"/>
  </si>
  <si>
    <t>Little Women</t>
    <phoneticPr fontId="5"/>
  </si>
  <si>
    <t>Silas Marner</t>
    <phoneticPr fontId="5"/>
  </si>
  <si>
    <t>A Tale of Two Cities</t>
    <phoneticPr fontId="5"/>
  </si>
  <si>
    <t>The Thirty-Nine Steps</t>
    <phoneticPr fontId="5"/>
  </si>
  <si>
    <t>Three Men in a Boat</t>
    <phoneticPr fontId="5"/>
  </si>
  <si>
    <t>Treasure Island</t>
    <phoneticPr fontId="5"/>
  </si>
  <si>
    <t>※</t>
    <phoneticPr fontId="5"/>
  </si>
  <si>
    <t>付録あり</t>
    <rPh sb="0" eb="2">
      <t>フロク</t>
    </rPh>
    <phoneticPr fontId="5"/>
  </si>
  <si>
    <t>決定版!パラリンピック大百科 1
パラリンピックがやってくる！</t>
    <phoneticPr fontId="5"/>
  </si>
  <si>
    <t>決定版!パラリンピック大百科 2
パラリンピック競技ガイド</t>
    <rPh sb="24" eb="26">
      <t>キョウギ</t>
    </rPh>
    <phoneticPr fontId="5"/>
  </si>
  <si>
    <t>決定版!パラリンピック大百科 3
パラリンピックの歴史</t>
    <rPh sb="25" eb="27">
      <t>レキシ</t>
    </rPh>
    <phoneticPr fontId="5"/>
  </si>
  <si>
    <t>決定版!パラリンピック大百科 4
パラリンピアン物語</t>
    <rPh sb="24" eb="26">
      <t>モノガタリ</t>
    </rPh>
    <phoneticPr fontId="5"/>
  </si>
  <si>
    <t>決定版!パラリンピック大百科 5
パラリンピックをささえる</t>
    <phoneticPr fontId="5"/>
  </si>
  <si>
    <t>■戦争・平和7</t>
    <phoneticPr fontId="5"/>
  </si>
  <si>
    <t>日本の戦争と動物たち 1</t>
    <phoneticPr fontId="5"/>
  </si>
  <si>
    <t>汐文社</t>
    <phoneticPr fontId="5"/>
  </si>
  <si>
    <t>児文館
2020</t>
    <rPh sb="0" eb="1">
      <t>ジ</t>
    </rPh>
    <rPh sb="1" eb="2">
      <t>ブン</t>
    </rPh>
    <rPh sb="2" eb="3">
      <t>カン</t>
    </rPh>
    <phoneticPr fontId="12"/>
  </si>
  <si>
    <t>児・戦争7-1
J210/54NX/1</t>
    <phoneticPr fontId="5"/>
  </si>
  <si>
    <t>児・戦争7-2
J210/54NX/2</t>
    <phoneticPr fontId="5"/>
  </si>
  <si>
    <t>日本の戦争と動物たち 2</t>
    <phoneticPr fontId="5"/>
  </si>
  <si>
    <t>児・戦争7-3
J210/54NX/3</t>
    <phoneticPr fontId="5"/>
  </si>
  <si>
    <t>玉川大学出版部</t>
    <phoneticPr fontId="5"/>
  </si>
  <si>
    <t>ドームがたり</t>
    <phoneticPr fontId="5"/>
  </si>
  <si>
    <t xml:space="preserve"> アーサー・ビナード／作　</t>
    <phoneticPr fontId="5"/>
  </si>
  <si>
    <t>児・戦争7-4
E3/3875NX/ス(4)</t>
    <phoneticPr fontId="5"/>
  </si>
  <si>
    <t>つちや　ゆきお／ぶん</t>
    <phoneticPr fontId="5"/>
  </si>
  <si>
    <t>金の星社</t>
    <phoneticPr fontId="5"/>
  </si>
  <si>
    <t>かわいそうなぞう　　</t>
    <phoneticPr fontId="5"/>
  </si>
  <si>
    <t>児・戦争7-5
E0/1734NX/タ(3)</t>
    <phoneticPr fontId="5"/>
  </si>
  <si>
    <t>教育画劇</t>
    <phoneticPr fontId="5"/>
  </si>
  <si>
    <t>ぼくがラーメンたべてるとき</t>
    <phoneticPr fontId="5"/>
  </si>
  <si>
    <t>ポプラ社</t>
    <phoneticPr fontId="5"/>
  </si>
  <si>
    <t>タケノコごはん</t>
    <phoneticPr fontId="5"/>
  </si>
  <si>
    <t>児・戦争7-7
E0/18095NX/イ(2)</t>
    <phoneticPr fontId="5"/>
  </si>
  <si>
    <t>児・戦争7-6
E0/12352NX/ハ(4)</t>
    <phoneticPr fontId="5"/>
  </si>
  <si>
    <t>長谷川　義史　作/絵</t>
    <phoneticPr fontId="5"/>
  </si>
  <si>
    <t>大島　渚　文</t>
    <phoneticPr fontId="5"/>
  </si>
  <si>
    <t>日本の戦争と動物たち 3</t>
    <phoneticPr fontId="5"/>
  </si>
  <si>
    <t>■技術</t>
    <phoneticPr fontId="5"/>
  </si>
  <si>
    <t>児文館
2019</t>
  </si>
  <si>
    <t>児文館
2019</t>
    <phoneticPr fontId="5"/>
  </si>
  <si>
    <t>くらしを変えた日本の技術 1　未来技術遺産でわかる工業の歩み</t>
    <phoneticPr fontId="5"/>
  </si>
  <si>
    <t>国立科学博物館産業技術史資料情報センター‖監修</t>
  </si>
  <si>
    <t>国立科学博物館産業技術史資料情報センター‖監修</t>
    <phoneticPr fontId="7"/>
  </si>
  <si>
    <t>児文館2019</t>
  </si>
  <si>
    <t>児文館2019</t>
    <phoneticPr fontId="5"/>
  </si>
  <si>
    <t>くもん出版</t>
    <phoneticPr fontId="5"/>
  </si>
  <si>
    <t>児・技術1</t>
    <phoneticPr fontId="7"/>
  </si>
  <si>
    <t>児・技術2</t>
    <phoneticPr fontId="5"/>
  </si>
  <si>
    <t>児・技術3</t>
  </si>
  <si>
    <t>児・技術4</t>
  </si>
  <si>
    <t>児・技術5</t>
  </si>
  <si>
    <t>くらしを変えた日本の技術 2　未来技術遺産でわかる工業の歩み</t>
    <phoneticPr fontId="5"/>
  </si>
  <si>
    <t>くらしを変えた日本の技術 3　未来技術遺産でわかる工業の歩み</t>
    <phoneticPr fontId="5"/>
  </si>
  <si>
    <t>くらしを変えた日本の技術 4　未来技術遺産でわかる工業の歩み</t>
    <phoneticPr fontId="5"/>
  </si>
  <si>
    <t>くらしを変えた日本の技術 5　未来技術遺産でわかる工業の歩み</t>
    <phoneticPr fontId="5"/>
  </si>
  <si>
    <t>■環境6</t>
    <phoneticPr fontId="5"/>
  </si>
  <si>
    <t>環境6-1</t>
    <phoneticPr fontId="5"/>
  </si>
  <si>
    <t>環境6-2</t>
    <phoneticPr fontId="5"/>
  </si>
  <si>
    <t>環境6-3</t>
    <phoneticPr fontId="5"/>
  </si>
  <si>
    <t>ごみについて調べよう 1</t>
    <phoneticPr fontId="5"/>
  </si>
  <si>
    <t>岡山/朋子‖監修</t>
  </si>
  <si>
    <t>岡山/朋子‖監修</t>
    <phoneticPr fontId="5"/>
  </si>
  <si>
    <t>あかね書房</t>
    <phoneticPr fontId="5"/>
  </si>
  <si>
    <t>ごみについて調べよう 2</t>
    <phoneticPr fontId="5"/>
  </si>
  <si>
    <t>ごみについて調べよう 3</t>
    <phoneticPr fontId="5"/>
  </si>
  <si>
    <t>わたしの糸</t>
    <phoneticPr fontId="5"/>
  </si>
  <si>
    <t>トーリル・コーヴェ 作</t>
    <phoneticPr fontId="5"/>
  </si>
  <si>
    <t>西村書店</t>
    <phoneticPr fontId="5"/>
  </si>
  <si>
    <t>児・読YA10-1</t>
    <phoneticPr fontId="5"/>
  </si>
  <si>
    <t>おろしてください</t>
    <phoneticPr fontId="5"/>
  </si>
  <si>
    <t>有栖川/有栖 作</t>
    <phoneticPr fontId="5"/>
  </si>
  <si>
    <t>岩崎書店</t>
    <phoneticPr fontId="5"/>
  </si>
  <si>
    <t xml:space="preserve">おーい、こちら灯台 </t>
    <phoneticPr fontId="5"/>
  </si>
  <si>
    <t>ソフィー・ブラッコール さく</t>
    <phoneticPr fontId="5"/>
  </si>
  <si>
    <t>セミ</t>
    <phoneticPr fontId="5"/>
  </si>
  <si>
    <t>評論社</t>
    <phoneticPr fontId="5"/>
  </si>
  <si>
    <t>河出書房新社</t>
    <phoneticPr fontId="5"/>
  </si>
  <si>
    <t>かがみとチコリ</t>
    <phoneticPr fontId="5"/>
  </si>
  <si>
    <t>角野/栄子‖文</t>
    <phoneticPr fontId="5"/>
  </si>
  <si>
    <t>ショーン・タン 著</t>
    <phoneticPr fontId="5"/>
  </si>
  <si>
    <t>講談社</t>
    <phoneticPr fontId="5"/>
  </si>
  <si>
    <t>クレイジーが世界を変えた!!天才科学者149人列伝</t>
    <phoneticPr fontId="5"/>
  </si>
  <si>
    <t>ダン・グリーン‖文</t>
    <phoneticPr fontId="5"/>
  </si>
  <si>
    <t>12の問いから始めるオリンピック・パラリンピック研究 きみはどう思う?</t>
    <phoneticPr fontId="5"/>
  </si>
  <si>
    <t>坂上/康博‖編著</t>
    <phoneticPr fontId="5"/>
  </si>
  <si>
    <t>かもがわ出版</t>
    <phoneticPr fontId="5"/>
  </si>
  <si>
    <t>枕草子いとめでたし!</t>
    <phoneticPr fontId="5"/>
  </si>
  <si>
    <t>天野/慶 著</t>
    <phoneticPr fontId="5"/>
  </si>
  <si>
    <t>朝日学生新聞社</t>
    <phoneticPr fontId="5"/>
  </si>
  <si>
    <t>きつねの橋</t>
    <phoneticPr fontId="5"/>
  </si>
  <si>
    <t>久保田/香里 作</t>
    <phoneticPr fontId="5"/>
  </si>
  <si>
    <t>偕成社</t>
    <phoneticPr fontId="5"/>
  </si>
  <si>
    <t>10代のための生きるヒント みんなとちがっても大丈夫!</t>
    <phoneticPr fontId="5"/>
  </si>
  <si>
    <t>笹田/夕美子 著</t>
    <phoneticPr fontId="5"/>
  </si>
  <si>
    <t>シャスタインターナショナル</t>
    <phoneticPr fontId="5"/>
  </si>
  <si>
    <t>夜ふけに読みたい奇妙なイギリスのおとぎ話 FLORA・ANNIE・STEEL [再話]</t>
    <phoneticPr fontId="5"/>
  </si>
  <si>
    <t>平凡社</t>
    <phoneticPr fontId="5"/>
  </si>
  <si>
    <t>キャパとゲルダ ふたりの戦場カメラマン</t>
    <phoneticPr fontId="5"/>
  </si>
  <si>
    <t>マーク・アロンソン 著</t>
    <phoneticPr fontId="5"/>
  </si>
  <si>
    <t>あすなろ書房</t>
    <phoneticPr fontId="5"/>
  </si>
  <si>
    <t>よみがえった奇跡の紅型</t>
  </si>
  <si>
    <t>中川/なをみ 著</t>
    <phoneticPr fontId="5"/>
  </si>
  <si>
    <t>星くずクライミング</t>
    <phoneticPr fontId="5"/>
  </si>
  <si>
    <t>樫崎/茜 作</t>
    <phoneticPr fontId="5"/>
  </si>
  <si>
    <t>くもん出版</t>
    <phoneticPr fontId="5"/>
  </si>
  <si>
    <t>十四歳日和</t>
    <phoneticPr fontId="5"/>
  </si>
  <si>
    <t xml:space="preserve"> 水野/瑠見 著</t>
    <phoneticPr fontId="5"/>
  </si>
  <si>
    <t xml:space="preserve"> 講談社</t>
    <phoneticPr fontId="5"/>
  </si>
  <si>
    <t>きみの存在を意識する</t>
    <phoneticPr fontId="5"/>
  </si>
  <si>
    <t>梨屋/アリエ 作</t>
    <phoneticPr fontId="5"/>
  </si>
  <si>
    <t>ポプラ社</t>
    <phoneticPr fontId="5"/>
  </si>
  <si>
    <t>moja</t>
    <phoneticPr fontId="5"/>
  </si>
  <si>
    <t>吉田/桃子 著</t>
    <phoneticPr fontId="5"/>
  </si>
  <si>
    <t>ネッシーはいることにする</t>
    <phoneticPr fontId="5"/>
  </si>
  <si>
    <t>長薗/安浩 著</t>
    <phoneticPr fontId="5"/>
  </si>
  <si>
    <t>ゴブリン書房</t>
    <phoneticPr fontId="5"/>
  </si>
  <si>
    <t>スベらない同盟</t>
    <phoneticPr fontId="5"/>
  </si>
  <si>
    <t>にかいどう/青 著</t>
    <phoneticPr fontId="5"/>
  </si>
  <si>
    <t>お絵かき禁止の国</t>
    <phoneticPr fontId="5"/>
  </si>
  <si>
    <t>長谷川/まりる 著</t>
    <phoneticPr fontId="5"/>
  </si>
  <si>
    <t>怪談5分間の恐怖 幽霊のびんづめ</t>
    <phoneticPr fontId="5"/>
  </si>
  <si>
    <t>中村/まさみ 著</t>
    <phoneticPr fontId="5"/>
  </si>
  <si>
    <t>金の星社</t>
    <phoneticPr fontId="5"/>
  </si>
  <si>
    <t>ユーチュー部!! &lt;衝撃&amp;笑劇&gt;ユーチューブ参考にして練習したらポンコツ陸上部が全員覚醒したwww</t>
    <phoneticPr fontId="5"/>
  </si>
  <si>
    <t>山田/明 著</t>
    <phoneticPr fontId="5"/>
  </si>
  <si>
    <t>学研プラス</t>
    <phoneticPr fontId="5"/>
  </si>
  <si>
    <t>アトリと五人の王</t>
    <phoneticPr fontId="5"/>
  </si>
  <si>
    <t>菅野/雪虫 著</t>
    <phoneticPr fontId="5"/>
  </si>
  <si>
    <t>中央公論新社</t>
    <phoneticPr fontId="5"/>
  </si>
  <si>
    <t>徳治郎とボク</t>
    <phoneticPr fontId="5"/>
  </si>
  <si>
    <t>花形/みつる 著</t>
    <phoneticPr fontId="5"/>
  </si>
  <si>
    <t>理論社</t>
    <phoneticPr fontId="5"/>
  </si>
  <si>
    <t>サッシーは大まじめ</t>
    <phoneticPr fontId="5"/>
  </si>
  <si>
    <t>マギー・ギブソン 著</t>
    <phoneticPr fontId="5"/>
  </si>
  <si>
    <t xml:space="preserve"> 小鳥遊書房</t>
    <phoneticPr fontId="5"/>
  </si>
  <si>
    <t>スアレス一家は、今日もにぎやか</t>
    <phoneticPr fontId="5"/>
  </si>
  <si>
    <t>メグ・メディナ 著</t>
    <phoneticPr fontId="5"/>
  </si>
  <si>
    <t>天才ルーシーの計算ちがい</t>
    <phoneticPr fontId="5"/>
  </si>
  <si>
    <t>ステイシー・マカナルティ 著</t>
    <phoneticPr fontId="5"/>
  </si>
  <si>
    <t>ソンジュの見た星 路上で生きぬいた少年</t>
    <phoneticPr fontId="5"/>
  </si>
  <si>
    <t>リ/ソンジュ 著</t>
    <phoneticPr fontId="5"/>
  </si>
  <si>
    <t>徳間書店</t>
    <phoneticPr fontId="5"/>
  </si>
  <si>
    <t>飛ぶための百歩</t>
    <phoneticPr fontId="5"/>
  </si>
  <si>
    <t>ジュゼッペ・フェスタ 作</t>
    <phoneticPr fontId="5"/>
  </si>
  <si>
    <t>五つのパン チャペック ショートセレクション</t>
    <phoneticPr fontId="5"/>
  </si>
  <si>
    <t>カレル・チャペック 作</t>
    <phoneticPr fontId="5"/>
  </si>
  <si>
    <t>いのちを救う災害時医療</t>
    <phoneticPr fontId="5"/>
  </si>
  <si>
    <t>森村/尚登 著</t>
    <phoneticPr fontId="5"/>
  </si>
  <si>
    <t>グレタと立ち上がろう 気候変動の世界を救うための18章</t>
    <phoneticPr fontId="5"/>
  </si>
  <si>
    <t>ヴァレンティナ・ジャンネッラ 著</t>
    <phoneticPr fontId="5"/>
  </si>
  <si>
    <t>放課後の文章教室</t>
    <phoneticPr fontId="5"/>
  </si>
  <si>
    <t>小手鞠/るい 著</t>
    <phoneticPr fontId="5"/>
  </si>
  <si>
    <t>大人になるまでに読みたい15歳の海外の詩 1</t>
    <phoneticPr fontId="5"/>
  </si>
  <si>
    <t>青木/健‖編</t>
    <phoneticPr fontId="5"/>
  </si>
  <si>
    <t>ゆまに書房</t>
    <phoneticPr fontId="5"/>
  </si>
  <si>
    <t>短歌の詰め合わせ</t>
    <phoneticPr fontId="5"/>
  </si>
  <si>
    <t>東/直子‖文</t>
    <phoneticPr fontId="5"/>
  </si>
  <si>
    <t>アリス館</t>
    <phoneticPr fontId="5"/>
  </si>
  <si>
    <t>ぼくのまつり縫い 手芸男子は好きっていえない</t>
    <phoneticPr fontId="5"/>
  </si>
  <si>
    <t xml:space="preserve"> 神戸/遙真 作</t>
    <phoneticPr fontId="5"/>
  </si>
  <si>
    <t>奏のフォルテ</t>
    <phoneticPr fontId="5"/>
  </si>
  <si>
    <t>黒川/裕子 著</t>
    <phoneticPr fontId="5"/>
  </si>
  <si>
    <t>スガリさんの感想文はいつだって斜め上 [1]</t>
    <phoneticPr fontId="5"/>
  </si>
  <si>
    <t>平田/駒 著</t>
    <phoneticPr fontId="5"/>
  </si>
  <si>
    <t>南河国物語 暴走少女、国をすくう?の巻</t>
    <phoneticPr fontId="5"/>
  </si>
  <si>
    <t>静山社</t>
    <phoneticPr fontId="5"/>
  </si>
  <si>
    <t>にじ姫さまのいるところ</t>
    <phoneticPr fontId="5"/>
  </si>
  <si>
    <t>上山/和音 著</t>
    <phoneticPr fontId="5"/>
  </si>
  <si>
    <t>濱野/京子 作</t>
    <phoneticPr fontId="5"/>
  </si>
  <si>
    <t>保育社</t>
    <phoneticPr fontId="5"/>
  </si>
  <si>
    <t>蝶の羽ばたき、その先へ</t>
    <phoneticPr fontId="5"/>
  </si>
  <si>
    <t>森埜/こみち 作</t>
    <phoneticPr fontId="5"/>
  </si>
  <si>
    <t>小峰書店</t>
    <phoneticPr fontId="5"/>
  </si>
  <si>
    <t>説明がつかない現象と私が生徒会に入った説明(ワケ) 青春と恋、そしてミステリー</t>
    <phoneticPr fontId="5"/>
  </si>
  <si>
    <t>葵/日向子 著</t>
    <phoneticPr fontId="5"/>
  </si>
  <si>
    <t>西東社</t>
    <phoneticPr fontId="5"/>
  </si>
  <si>
    <t>コンプレックス・プリズム</t>
    <phoneticPr fontId="5"/>
  </si>
  <si>
    <t>最果/タヒ 著</t>
    <phoneticPr fontId="5"/>
  </si>
  <si>
    <t>大和書房</t>
    <phoneticPr fontId="5"/>
  </si>
  <si>
    <t>月の光を飲んだ少女</t>
  </si>
  <si>
    <t>ケリー・バーンヒル 著</t>
    <phoneticPr fontId="5"/>
  </si>
  <si>
    <t>マイク</t>
    <phoneticPr fontId="5"/>
  </si>
  <si>
    <t>アンドリュー・ノリス著</t>
    <phoneticPr fontId="5"/>
  </si>
  <si>
    <t>小学館</t>
    <phoneticPr fontId="5"/>
  </si>
  <si>
    <t>フラミンゴボーイ</t>
    <phoneticPr fontId="5"/>
  </si>
  <si>
    <t>マイケル・モーパーゴ 作</t>
    <phoneticPr fontId="5"/>
  </si>
  <si>
    <t>リスタート</t>
    <phoneticPr fontId="5"/>
  </si>
  <si>
    <t>ゴードン・コーマン 著</t>
    <phoneticPr fontId="5"/>
  </si>
  <si>
    <t>ショートショートドロップス</t>
    <phoneticPr fontId="5"/>
  </si>
  <si>
    <t>新井/素子 編</t>
    <phoneticPr fontId="5"/>
  </si>
  <si>
    <t>キノブックス</t>
    <phoneticPr fontId="5"/>
  </si>
  <si>
    <t>イラストで読むAI入門</t>
    <phoneticPr fontId="5"/>
  </si>
  <si>
    <t>森川/幸人 著</t>
    <phoneticPr fontId="5"/>
  </si>
  <si>
    <t>筑摩書房</t>
    <phoneticPr fontId="5"/>
  </si>
  <si>
    <t>日本史でたどるニッポン</t>
    <phoneticPr fontId="5"/>
  </si>
  <si>
    <t>本郷/和人 著</t>
    <phoneticPr fontId="5"/>
  </si>
  <si>
    <t>■YA（中高生）用10</t>
    <phoneticPr fontId="5"/>
  </si>
  <si>
    <t>■YA用　スポーツ</t>
    <phoneticPr fontId="5"/>
  </si>
  <si>
    <t>できる!スポーツテクニック　1　野球</t>
    <phoneticPr fontId="5"/>
  </si>
  <si>
    <t>児文館
2013</t>
    <rPh sb="0" eb="1">
      <t>ジ</t>
    </rPh>
    <rPh sb="1" eb="2">
      <t>ブン</t>
    </rPh>
    <rPh sb="2" eb="3">
      <t>カン</t>
    </rPh>
    <phoneticPr fontId="12"/>
  </si>
  <si>
    <t>YAス1</t>
    <phoneticPr fontId="5"/>
  </si>
  <si>
    <t>YAス2</t>
  </si>
  <si>
    <t>YAス3</t>
  </si>
  <si>
    <t>YAス4</t>
  </si>
  <si>
    <t>YAス5</t>
  </si>
  <si>
    <t>YAス6</t>
  </si>
  <si>
    <t>YAス7</t>
  </si>
  <si>
    <t>YAス8</t>
  </si>
  <si>
    <t>YAス9</t>
  </si>
  <si>
    <t>YAス10</t>
  </si>
  <si>
    <t>できる!スポーツテクニック　2　野球</t>
    <phoneticPr fontId="5"/>
  </si>
  <si>
    <t>できる!スポーツテクニック　3　サッカー</t>
    <phoneticPr fontId="5"/>
  </si>
  <si>
    <t>できる!スポーツテクニック　4　バレーボール</t>
    <phoneticPr fontId="5"/>
  </si>
  <si>
    <t>できる!スポーツテクニック　5　卓球</t>
    <rPh sb="16" eb="18">
      <t>タッキュウ</t>
    </rPh>
    <phoneticPr fontId="5"/>
  </si>
  <si>
    <t>できる!スポーツテクニック　6　バスケットボール</t>
    <phoneticPr fontId="5"/>
  </si>
  <si>
    <t>できる!スポーツテクニック　7　テニス・ソフトテニス</t>
    <phoneticPr fontId="5"/>
  </si>
  <si>
    <t>できる!スポーツテクニック　8　水泳</t>
    <rPh sb="16" eb="18">
      <t>スイエイ</t>
    </rPh>
    <phoneticPr fontId="5"/>
  </si>
  <si>
    <t>できる!スポーツテクニック　9　陸上競技</t>
    <rPh sb="16" eb="18">
      <t>リクジョウ</t>
    </rPh>
    <rPh sb="18" eb="20">
      <t>キョウギ</t>
    </rPh>
    <phoneticPr fontId="5"/>
  </si>
  <si>
    <t>できる!スポーツテクニック　10　柔道</t>
    <rPh sb="17" eb="19">
      <t>ジュウドウ</t>
    </rPh>
    <phoneticPr fontId="5"/>
  </si>
  <si>
    <t xml:space="preserve">「気になる子」のわらべうた  </t>
    <phoneticPr fontId="7"/>
  </si>
  <si>
    <t>山下/直樹‖著</t>
  </si>
  <si>
    <t>378.8/77NX/</t>
  </si>
  <si>
    <t>児・読活10-13</t>
  </si>
  <si>
    <t xml:space="preserve">いもいもほりほり  </t>
    <phoneticPr fontId="7"/>
  </si>
  <si>
    <t>西村/敏雄∥作</t>
  </si>
  <si>
    <t>児・食べものE25</t>
    <rPh sb="2" eb="3">
      <t>タ</t>
    </rPh>
    <phoneticPr fontId="8"/>
  </si>
  <si>
    <t>クォン/ジョンセン‖再話　チョン/スンガク‖絵</t>
    <phoneticPr fontId="5"/>
  </si>
  <si>
    <t>エルくらぶ :およぐひと</t>
    <phoneticPr fontId="5"/>
  </si>
  <si>
    <t>写真から学ぼう国際理解世界の家 ［１］　島の家</t>
    <rPh sb="20" eb="21">
      <t>シマ</t>
    </rPh>
    <rPh sb="22" eb="23">
      <t>イエ</t>
    </rPh>
    <phoneticPr fontId="5"/>
  </si>
  <si>
    <t>写真から学ぼう国際理解世界の家 ［２］　山地の家</t>
    <rPh sb="20" eb="22">
      <t>サンチ</t>
    </rPh>
    <rPh sb="23" eb="24">
      <t>イエ</t>
    </rPh>
    <phoneticPr fontId="5"/>
  </si>
  <si>
    <t>写真から学ぼう国際理解世界の家 ［３］　世界の家</t>
    <rPh sb="20" eb="22">
      <t>セカイ</t>
    </rPh>
    <rPh sb="23" eb="24">
      <t>イエ</t>
    </rPh>
    <phoneticPr fontId="5"/>
  </si>
  <si>
    <t>写真から学ぼう国際理解世界の家 ［４］　村の家</t>
    <rPh sb="20" eb="21">
      <t>ムラ</t>
    </rPh>
    <rPh sb="22" eb="23">
      <t>イエ</t>
    </rPh>
    <phoneticPr fontId="5"/>
  </si>
  <si>
    <t>写真から学ぼう国際理解世界の家 ［５］　水辺の家</t>
    <rPh sb="20" eb="22">
      <t>ミズベ</t>
    </rPh>
    <rPh sb="23" eb="24">
      <t>イエ</t>
    </rPh>
    <phoneticPr fontId="5"/>
  </si>
  <si>
    <t>写真から学ぼう国際理解世界の家 ［６］　移動できる家</t>
    <rPh sb="20" eb="22">
      <t>イドウ</t>
    </rPh>
    <rPh sb="25" eb="26">
      <t>イエ</t>
    </rPh>
    <phoneticPr fontId="5"/>
  </si>
  <si>
    <t>あしながおじさん</t>
  </si>
  <si>
    <t>ジーン・ウェブスター‖作</t>
  </si>
  <si>
    <t>児文館　2019</t>
  </si>
  <si>
    <t>児・読YA高4-4</t>
  </si>
  <si>
    <t>児・読YA高4-5</t>
  </si>
  <si>
    <t>児・読YA高4-6</t>
  </si>
  <si>
    <t>児・読YA高4-7</t>
  </si>
  <si>
    <t>児・読YA高4-8</t>
  </si>
  <si>
    <t>児・読YA高4-9</t>
  </si>
  <si>
    <t>児・読YA高4-10</t>
  </si>
  <si>
    <t>児・読YA高4-11</t>
  </si>
  <si>
    <t>児・読YA高4-12</t>
  </si>
  <si>
    <t>児・読YA高4-13</t>
  </si>
  <si>
    <t>児・読YA高4-14</t>
  </si>
  <si>
    <t>児・読YA高4-15</t>
  </si>
  <si>
    <t>児・読YA高4-16</t>
  </si>
  <si>
    <t>児・読YA高4-17</t>
  </si>
  <si>
    <t>児・読YA高4-18</t>
  </si>
  <si>
    <t>児・読YA高4-19</t>
  </si>
  <si>
    <t>児・読YA高4-20</t>
  </si>
  <si>
    <t>児・読YA高4-21</t>
  </si>
  <si>
    <t>児・読YA高4-22</t>
  </si>
  <si>
    <t>児・読YA高4-23</t>
  </si>
  <si>
    <t>児・読YA高4-24</t>
  </si>
  <si>
    <t>児・読YA高4-25</t>
  </si>
  <si>
    <t>児・読YA高4-26</t>
  </si>
  <si>
    <t>児・読YA高4-27</t>
  </si>
  <si>
    <t>児・読YA高4-28</t>
  </si>
  <si>
    <t>児・読YA高4-29</t>
  </si>
  <si>
    <t>児・読YA高4-30</t>
  </si>
  <si>
    <t>児・読YA高4-31</t>
  </si>
  <si>
    <t>児・読YA高4-32</t>
  </si>
  <si>
    <t>児・読YA高4-33</t>
  </si>
  <si>
    <t>児・読YA高4-34</t>
  </si>
  <si>
    <t>児・読YA高4-35</t>
  </si>
  <si>
    <t>児・読YA高4-36</t>
  </si>
  <si>
    <t>児・読YA高4-37</t>
  </si>
  <si>
    <t>児・読YA高4-38</t>
  </si>
  <si>
    <t>児・読YA高4-39</t>
  </si>
  <si>
    <t>児・読YA高4-40</t>
  </si>
  <si>
    <t>児・読YA高4-41</t>
  </si>
  <si>
    <t>児・読YA高4-42</t>
  </si>
  <si>
    <t>児・読YA高4-43</t>
  </si>
  <si>
    <t>児・読YA高4-44</t>
  </si>
  <si>
    <t>児・読YA高4-45</t>
  </si>
  <si>
    <t>児・読YA高4-46</t>
  </si>
  <si>
    <t>僕らが生きているよのなかのしくみは「法」でわかる 13歳からの法学入門</t>
  </si>
  <si>
    <t>遠藤/研一郎‖著</t>
  </si>
  <si>
    <t>大和書房</t>
  </si>
  <si>
    <t>知られざる弥生ライフ え?弥生土器なのに縄文がついたものがあるって本当ですか!?</t>
  </si>
  <si>
    <t>譽田/亜紀子‖著</t>
  </si>
  <si>
    <t>世界でいちばん素敵な進化の教室</t>
  </si>
  <si>
    <t>長谷川/政美‖監修</t>
  </si>
  <si>
    <t>三才ブックス</t>
  </si>
  <si>
    <t>超図解ぬまがさワタリのふしぎな昆虫大研究</t>
  </si>
  <si>
    <t>ぬまがさ/ワタリ‖著</t>
  </si>
  <si>
    <t>若い読者のための『種の起源』 入門生物学</t>
    <phoneticPr fontId="5"/>
  </si>
  <si>
    <t>チャールズ・ダーウィン‖著</t>
  </si>
  <si>
    <t>ことばにできない宇宙のふしぎ</t>
  </si>
  <si>
    <t>エラ・フランシス・サンダース‖著/イラスト</t>
  </si>
  <si>
    <t>ルイス・サッカー‖作</t>
  </si>
  <si>
    <t>瓶に入れた手紙</t>
  </si>
  <si>
    <t>ヴァレリー・ゼナッティ‖作</t>
  </si>
  <si>
    <t>疾風の女子マネ!</t>
  </si>
  <si>
    <t>長浜高校水族館部!</t>
  </si>
  <si>
    <t>令丈/ヒロ子‖文</t>
  </si>
  <si>
    <t>そば打ち甲子園!</t>
  </si>
  <si>
    <t>そば打ち研究部‖著</t>
  </si>
  <si>
    <t>この川のむこうに君がいる</t>
  </si>
  <si>
    <t>濱野/京子‖作</t>
  </si>
  <si>
    <t>人生を変えるアニメ</t>
  </si>
  <si>
    <t>河出書房新社‖編</t>
  </si>
  <si>
    <t>少年少女のためのミステリー超入門</t>
  </si>
  <si>
    <t>芦辺/拓‖著</t>
  </si>
  <si>
    <t>ぼくたちは幽霊じゃない</t>
  </si>
  <si>
    <t>ファブリツィオ・ガッティ‖作</t>
  </si>
  <si>
    <t>エヴリデイ</t>
  </si>
  <si>
    <t>デイヴィッド・レヴィサン‖作</t>
  </si>
  <si>
    <t>愛なき世界</t>
  </si>
  <si>
    <t>三浦/しをん‖著</t>
  </si>
  <si>
    <t>マジカルグランマ</t>
  </si>
  <si>
    <t>柚木/麻子‖著</t>
  </si>
  <si>
    <t>あの夏、二人のルカ</t>
  </si>
  <si>
    <t>誉田/哲也‖著</t>
  </si>
  <si>
    <t>カッコーの歌</t>
  </si>
  <si>
    <t>フランシス・ハーディング‖著</t>
  </si>
  <si>
    <t>ブロードキャスト</t>
  </si>
  <si>
    <t>湊/かなえ‖著</t>
  </si>
  <si>
    <t>青い春を数えて</t>
  </si>
  <si>
    <t>武田/綾乃‖著</t>
  </si>
  <si>
    <t>青少年のための小説入門</t>
  </si>
  <si>
    <t>久保寺/健彦‖著</t>
  </si>
  <si>
    <t>トラペジウム</t>
  </si>
  <si>
    <t>高山/一実‖著</t>
  </si>
  <si>
    <t xml:space="preserve"> 17×63鷹代航は覚えている</t>
  </si>
  <si>
    <t>水生/大海‖著</t>
  </si>
  <si>
    <t>祥伝社</t>
  </si>
  <si>
    <t>友情だねって感動してよ</t>
  </si>
  <si>
    <t>小嶋/陽太郎‖著</t>
  </si>
  <si>
    <t>新潮社</t>
  </si>
  <si>
    <t xml:space="preserve"> 叙述トリック短編集</t>
  </si>
  <si>
    <t>似鳥/鶏‖著</t>
  </si>
  <si>
    <t>死ぬんじゃねーぞ!! いじめられている君はゼッタイ悪くない</t>
  </si>
  <si>
    <t>中川/翔子‖著</t>
  </si>
  <si>
    <t>文藝春秋</t>
  </si>
  <si>
    <t>ランキングのカラクリ</t>
  </si>
  <si>
    <t>谷岡/一郎‖著</t>
  </si>
  <si>
    <t>愛×数学×短歌</t>
  </si>
  <si>
    <t>横山/明日希‖編著</t>
  </si>
  <si>
    <t>緑の扉は夢の入口 第一の夢の書</t>
  </si>
  <si>
    <t>ケルスティン・ギア‖著</t>
  </si>
  <si>
    <t>1945,鉄原</t>
  </si>
  <si>
    <t>イ/ヒョン‖著</t>
  </si>
  <si>
    <t>影書房</t>
  </si>
  <si>
    <t>ザ・ディスプレイスト 難民作家18人の自分と家族の物語</t>
  </si>
  <si>
    <t>ヴィエト・タン・ウェン‖編</t>
  </si>
  <si>
    <t>ナチスに挑戦した少年たち</t>
  </si>
  <si>
    <t>フィリップ・フーズ‖作</t>
  </si>
  <si>
    <t>小学館</t>
    <phoneticPr fontId="5"/>
  </si>
  <si>
    <t>花園 上</t>
  </si>
  <si>
    <t>椎名/寅生‖著</t>
  </si>
  <si>
    <t>星海社</t>
  </si>
  <si>
    <t>花園 下</t>
  </si>
  <si>
    <t>2018.10.</t>
    <phoneticPr fontId="5"/>
  </si>
  <si>
    <t xml:space="preserve"> 転生!太宰治 [1]　</t>
  </si>
  <si>
    <t>佐藤/友哉‖著</t>
  </si>
  <si>
    <t>バウムクーヘン</t>
  </si>
  <si>
    <t>谷川/俊太郎‖著</t>
  </si>
  <si>
    <t>ナナロク社</t>
  </si>
  <si>
    <t>千年図書館</t>
  </si>
  <si>
    <t>北山/猛邦‖著</t>
  </si>
  <si>
    <t>その情報はどこから? ネット時代の情報選別力</t>
  </si>
  <si>
    <t>猪谷/千香‖著</t>
  </si>
  <si>
    <t>「空気」を読んでも従わない 生き苦しさからラクになる</t>
  </si>
  <si>
    <t>鴻上/尚史‖著</t>
  </si>
  <si>
    <t>目の見えない人は世界をどう見ているのか</t>
  </si>
  <si>
    <t>伊藤/亜紗‖著</t>
  </si>
  <si>
    <t>世界の国々 2 :アジア州 2</t>
    <phoneticPr fontId="5"/>
  </si>
  <si>
    <t>■YA（中高生）用11</t>
    <phoneticPr fontId="5"/>
  </si>
  <si>
    <t>■ベトナム語(絵本)1　赤ちゃん絵本</t>
    <rPh sb="5" eb="6">
      <t>ゴ</t>
    </rPh>
    <rPh sb="7" eb="9">
      <t>エホン</t>
    </rPh>
    <rPh sb="12" eb="13">
      <t>アカ</t>
    </rPh>
    <rPh sb="16" eb="18">
      <t>エホン</t>
    </rPh>
    <phoneticPr fontId="7"/>
  </si>
  <si>
    <t xml:space="preserve">パンダなりきりたいそう  </t>
    <phoneticPr fontId="5"/>
  </si>
  <si>
    <t xml:space="preserve">いないいないばああそび  </t>
  </si>
  <si>
    <t xml:space="preserve">きんぎょが にげた  </t>
  </si>
  <si>
    <t xml:space="preserve">おつきさまこんばんは  </t>
  </si>
  <si>
    <t xml:space="preserve">たまごのあかちゃん  </t>
  </si>
  <si>
    <t xml:space="preserve">ブルくんとかなちゃん  </t>
  </si>
  <si>
    <t xml:space="preserve">Ú òa! Ú òa!  </t>
  </si>
  <si>
    <t xml:space="preserve">Cá vàng trốn ở đâu rồi nhỉ ?  </t>
  </si>
  <si>
    <t xml:space="preserve">Chào mặt trăng!  </t>
  </si>
  <si>
    <t xml:space="preserve">Bé trứng  </t>
  </si>
  <si>
    <t xml:space="preserve">Bull và Kana  </t>
  </si>
  <si>
    <t>Nhà xuất bản Kim Đồng</t>
  </si>
  <si>
    <t>Nhà xuất bản phụ nữ Việt Nam</t>
  </si>
  <si>
    <t>Nhà xuất bản mỹ thuật</t>
  </si>
  <si>
    <t>Nhà xuất bản phụ nữ</t>
  </si>
  <si>
    <t>2008年7月</t>
  </si>
  <si>
    <t>1982年8月</t>
  </si>
  <si>
    <t>1986年6月</t>
  </si>
  <si>
    <t>1993年2月</t>
  </si>
  <si>
    <t>2007年11月</t>
  </si>
  <si>
    <t>2019年</t>
  </si>
  <si>
    <t>2015年</t>
  </si>
  <si>
    <t>2014年</t>
  </si>
  <si>
    <t>2018年</t>
  </si>
  <si>
    <t>児・ベトE1-1</t>
  </si>
  <si>
    <t>児・ベトE1-2</t>
  </si>
  <si>
    <t>児・ベトE1-3</t>
  </si>
  <si>
    <t>児・ベトE1-4</t>
  </si>
  <si>
    <t>児・ベトE1-5</t>
  </si>
  <si>
    <t>児・ベトE1-6</t>
  </si>
  <si>
    <t>児・ベトE1-7</t>
    <rPh sb="0" eb="1">
      <t>ジ</t>
    </rPh>
    <phoneticPr fontId="5"/>
  </si>
  <si>
    <t>児・ベトE1-8</t>
    <rPh sb="0" eb="1">
      <t>ジ</t>
    </rPh>
    <phoneticPr fontId="5"/>
  </si>
  <si>
    <t>児・ベトE1-9</t>
    <rPh sb="0" eb="1">
      <t>ジ</t>
    </rPh>
    <phoneticPr fontId="5"/>
  </si>
  <si>
    <t>児・ベトE1-10</t>
    <rPh sb="0" eb="1">
      <t>ジ</t>
    </rPh>
    <phoneticPr fontId="5"/>
  </si>
  <si>
    <t>児・ベトE1-11</t>
    <rPh sb="0" eb="1">
      <t>ジ</t>
    </rPh>
    <phoneticPr fontId="5"/>
  </si>
  <si>
    <t>児・ベトE1-12</t>
    <rPh sb="0" eb="1">
      <t>ジ</t>
    </rPh>
    <phoneticPr fontId="5"/>
  </si>
  <si>
    <t>1123948273</t>
  </si>
  <si>
    <t>1123948497</t>
  </si>
  <si>
    <t>1123948349</t>
  </si>
  <si>
    <t>1123948455</t>
  </si>
  <si>
    <t>1123948307</t>
  </si>
  <si>
    <t>1123948315</t>
  </si>
  <si>
    <t>7180031457</t>
  </si>
  <si>
    <t>7180031366</t>
  </si>
  <si>
    <t>7180031242</t>
  </si>
  <si>
    <t>7180031259</t>
  </si>
  <si>
    <t>7180031267</t>
  </si>
  <si>
    <t>7180031275</t>
  </si>
  <si>
    <t>■ベトナム語（絵本）3　生活</t>
    <phoneticPr fontId="7"/>
  </si>
  <si>
    <t xml:space="preserve">ちかてつのぎんちゃん  </t>
    <phoneticPr fontId="5"/>
  </si>
  <si>
    <t xml:space="preserve">みんなうんち  </t>
  </si>
  <si>
    <t xml:space="preserve">もったいないばあさん  </t>
  </si>
  <si>
    <t xml:space="preserve">おなら  </t>
  </si>
  <si>
    <t xml:space="preserve">おふろだいすき  </t>
  </si>
  <si>
    <t xml:space="preserve">はじめてのおつかい  </t>
  </si>
  <si>
    <t xml:space="preserve">Bạn Tàu Điện Ngầm Gin-Chan  </t>
  </si>
  <si>
    <t xml:space="preserve">Tất Cả Đều Đi Ị  </t>
  </si>
  <si>
    <t>Bà Phí Quá  Mottainai grandma</t>
  </si>
  <si>
    <t xml:space="preserve">Chiến công đầu tiên của bé Mi  </t>
  </si>
  <si>
    <t>2012年5月</t>
  </si>
  <si>
    <t>2004年10月</t>
  </si>
  <si>
    <t>2012年4月</t>
  </si>
  <si>
    <t>1982年4月</t>
  </si>
  <si>
    <t>児・ベトE3-1</t>
    <phoneticPr fontId="5"/>
  </si>
  <si>
    <t>児・ベトE3-2</t>
  </si>
  <si>
    <t>児・ベトE3-3</t>
  </si>
  <si>
    <t>児・ベトE3-4</t>
  </si>
  <si>
    <t>児・ベトE3-5</t>
    <phoneticPr fontId="5"/>
  </si>
  <si>
    <t>児・ベトE3-6</t>
    <phoneticPr fontId="5"/>
  </si>
  <si>
    <t>児・ベトE3-7</t>
    <phoneticPr fontId="5"/>
  </si>
  <si>
    <t>児・ベトE3-8</t>
    <phoneticPr fontId="5"/>
  </si>
  <si>
    <t>児・ベトE3-9</t>
    <phoneticPr fontId="5"/>
  </si>
  <si>
    <t>児・ベトE3-10</t>
    <phoneticPr fontId="5"/>
  </si>
  <si>
    <t>児・ベトE3-11</t>
    <phoneticPr fontId="5"/>
  </si>
  <si>
    <t>児・ベトE3-12</t>
    <phoneticPr fontId="5"/>
  </si>
  <si>
    <t>1123948281</t>
  </si>
  <si>
    <t>1123948471</t>
  </si>
  <si>
    <t>1123948166</t>
  </si>
  <si>
    <t>1123948489</t>
  </si>
  <si>
    <t>1123948190</t>
  </si>
  <si>
    <t>1123948406</t>
  </si>
  <si>
    <t>7180031408</t>
  </si>
  <si>
    <t>7180031291</t>
  </si>
  <si>
    <t>7180031416</t>
  </si>
  <si>
    <t>7180031309</t>
  </si>
  <si>
    <t>7180031317</t>
  </si>
  <si>
    <t>7180031325</t>
  </si>
  <si>
    <t>■ベトナム語（絵本）4　物語</t>
    <phoneticPr fontId="7"/>
  </si>
  <si>
    <t xml:space="preserve">からすのパンやさん  </t>
    <phoneticPr fontId="5"/>
  </si>
  <si>
    <t xml:space="preserve">せんたくかあちゃん  </t>
  </si>
  <si>
    <t xml:space="preserve">トマトさん  </t>
  </si>
  <si>
    <t xml:space="preserve">そらいろのたね  </t>
  </si>
  <si>
    <t xml:space="preserve">せとうちたいこさんデパートいきタイ  </t>
  </si>
  <si>
    <t xml:space="preserve">おばけかぞくのいちにち  </t>
  </si>
  <si>
    <t xml:space="preserve">ぐるんぱのようちえん  </t>
  </si>
  <si>
    <t xml:space="preserve">CỬA HÀNG BÁNH MÌ QUẠ  </t>
  </si>
  <si>
    <t xml:space="preserve">Mẹ Giặt Đồ  </t>
  </si>
  <si>
    <t xml:space="preserve">Cô Cà Chua  </t>
  </si>
  <si>
    <t xml:space="preserve">Hạt Da Trời  </t>
  </si>
  <si>
    <t xml:space="preserve">Cô cá Taiko muốn di Bách hóa  </t>
  </si>
  <si>
    <t>Nhà xuất bản thế Giới</t>
  </si>
  <si>
    <t>2012年3月</t>
  </si>
  <si>
    <t>2007年4月</t>
  </si>
  <si>
    <t>1995年11月</t>
  </si>
  <si>
    <t>2012年2月</t>
  </si>
  <si>
    <t>2008年4月</t>
  </si>
  <si>
    <t>2017年</t>
  </si>
  <si>
    <t>児・ベトE4-1</t>
    <phoneticPr fontId="5"/>
  </si>
  <si>
    <t>児・ベトE4-2</t>
  </si>
  <si>
    <t>児・ベトE4-3</t>
  </si>
  <si>
    <t>児・ベトE4-4</t>
  </si>
  <si>
    <t>児・ベトE4-5</t>
  </si>
  <si>
    <t>児・ベトE4-6</t>
  </si>
  <si>
    <t>児・ベトE4-7</t>
  </si>
  <si>
    <t>児・ベトE4-8</t>
    <phoneticPr fontId="5"/>
  </si>
  <si>
    <t>児・ベトE4-9</t>
  </si>
  <si>
    <t>児・ベトE4-10</t>
  </si>
  <si>
    <t>児・ベトE4-11</t>
  </si>
  <si>
    <t>児・ベトE4-12</t>
  </si>
  <si>
    <t>児・ベトE4-13</t>
  </si>
  <si>
    <t>児・ベトE4-14</t>
  </si>
  <si>
    <t>1123948208</t>
  </si>
  <si>
    <t>1123948398</t>
  </si>
  <si>
    <t>1123948414</t>
  </si>
  <si>
    <t>1123948422</t>
  </si>
  <si>
    <t>1123948265</t>
  </si>
  <si>
    <t>1123948430</t>
  </si>
  <si>
    <t>1123948448</t>
  </si>
  <si>
    <t>7180031424</t>
  </si>
  <si>
    <t>7180031465</t>
  </si>
  <si>
    <t>7180031333</t>
  </si>
  <si>
    <t>7180031341</t>
  </si>
  <si>
    <t>7180031432</t>
  </si>
  <si>
    <t>7180031473</t>
  </si>
  <si>
    <t>7180031358</t>
  </si>
  <si>
    <t xml:space="preserve">しゅっぱつしんこう!  </t>
  </si>
  <si>
    <t xml:space="preserve">しゅっぱつ しんこう!  </t>
  </si>
  <si>
    <t xml:space="preserve">せんろはつづくまだつづく  </t>
  </si>
  <si>
    <t>てぶくろ  ウクライナ民話</t>
  </si>
  <si>
    <t xml:space="preserve">おべんとうばこのうた  </t>
  </si>
  <si>
    <t xml:space="preserve">サンドイッチサンドイッチ  </t>
  </si>
  <si>
    <t xml:space="preserve">もりのおふろ  </t>
  </si>
  <si>
    <t xml:space="preserve">おべんとうバス  </t>
  </si>
  <si>
    <t xml:space="preserve">おにのパンツ  </t>
  </si>
  <si>
    <t>チャイルド本社</t>
  </si>
  <si>
    <t>2014年1月</t>
  </si>
  <si>
    <t>1984年11月</t>
  </si>
  <si>
    <t>2020年2月</t>
  </si>
  <si>
    <t>2009年9月</t>
  </si>
  <si>
    <t>2020年1月</t>
  </si>
  <si>
    <t>1965年11月</t>
  </si>
  <si>
    <t>2019年10月</t>
  </si>
  <si>
    <t>2013年8月</t>
  </si>
  <si>
    <t>2008年9月</t>
  </si>
  <si>
    <t>2010年1月</t>
  </si>
  <si>
    <t>2008年3月</t>
  </si>
  <si>
    <t>2009年1月</t>
  </si>
  <si>
    <t>2006年1月</t>
  </si>
  <si>
    <t>2013年12月</t>
  </si>
  <si>
    <t>児・大型E1-1</t>
    <rPh sb="0" eb="1">
      <t>ジ</t>
    </rPh>
    <rPh sb="2" eb="4">
      <t>オオガタ</t>
    </rPh>
    <phoneticPr fontId="5"/>
  </si>
  <si>
    <t>1123949750</t>
  </si>
  <si>
    <t>児・大型E1-2</t>
    <rPh sb="0" eb="1">
      <t>ジ</t>
    </rPh>
    <rPh sb="2" eb="4">
      <t>オオガタ</t>
    </rPh>
    <phoneticPr fontId="5"/>
  </si>
  <si>
    <t>1123949743</t>
  </si>
  <si>
    <t>児・大型E2-1</t>
    <rPh sb="0" eb="1">
      <t>ジ</t>
    </rPh>
    <rPh sb="2" eb="4">
      <t>オオガタ</t>
    </rPh>
    <phoneticPr fontId="5"/>
  </si>
  <si>
    <t>1123949784</t>
  </si>
  <si>
    <t>児・大型E2-2</t>
    <rPh sb="0" eb="1">
      <t>ジ</t>
    </rPh>
    <rPh sb="2" eb="4">
      <t>オオガタ</t>
    </rPh>
    <phoneticPr fontId="5"/>
  </si>
  <si>
    <t>1123948224</t>
  </si>
  <si>
    <t>児・大型E3-1</t>
    <rPh sb="0" eb="1">
      <t>ジ</t>
    </rPh>
    <rPh sb="2" eb="4">
      <t>オオガタ</t>
    </rPh>
    <phoneticPr fontId="5"/>
  </si>
  <si>
    <t>1123948554</t>
  </si>
  <si>
    <t>児・大型E3-2</t>
    <rPh sb="0" eb="1">
      <t>ジ</t>
    </rPh>
    <rPh sb="2" eb="4">
      <t>オオガタ</t>
    </rPh>
    <phoneticPr fontId="5"/>
  </si>
  <si>
    <t>1123948174</t>
  </si>
  <si>
    <t>児・大型E4-1</t>
    <rPh sb="0" eb="1">
      <t>ジ</t>
    </rPh>
    <rPh sb="2" eb="4">
      <t>オオガタ</t>
    </rPh>
    <phoneticPr fontId="5"/>
  </si>
  <si>
    <t>1123949776</t>
  </si>
  <si>
    <t>児・大型E4-2</t>
    <rPh sb="0" eb="1">
      <t>ジ</t>
    </rPh>
    <rPh sb="2" eb="4">
      <t>オオガタ</t>
    </rPh>
    <phoneticPr fontId="5"/>
  </si>
  <si>
    <t>1123948257</t>
  </si>
  <si>
    <t>児・大型E5-1</t>
    <rPh sb="0" eb="1">
      <t>ジ</t>
    </rPh>
    <rPh sb="2" eb="4">
      <t>オオガタ</t>
    </rPh>
    <phoneticPr fontId="5"/>
  </si>
  <si>
    <t>1123948547</t>
  </si>
  <si>
    <t>児・大型E5-2</t>
    <rPh sb="0" eb="1">
      <t>ジ</t>
    </rPh>
    <rPh sb="2" eb="4">
      <t>オオガタ</t>
    </rPh>
    <phoneticPr fontId="5"/>
  </si>
  <si>
    <t>1123948323</t>
  </si>
  <si>
    <t>児・大型E6-1</t>
    <rPh sb="0" eb="1">
      <t>ジ</t>
    </rPh>
    <rPh sb="2" eb="4">
      <t>オオガタ</t>
    </rPh>
    <phoneticPr fontId="5"/>
  </si>
  <si>
    <t>1123949768</t>
  </si>
  <si>
    <t>児・大型E6-2</t>
    <rPh sb="0" eb="1">
      <t>ジ</t>
    </rPh>
    <rPh sb="2" eb="4">
      <t>オオガタ</t>
    </rPh>
    <phoneticPr fontId="5"/>
  </si>
  <si>
    <t>1123948356</t>
  </si>
  <si>
    <t>児・大型E7-1</t>
    <rPh sb="0" eb="1">
      <t>ジ</t>
    </rPh>
    <rPh sb="2" eb="4">
      <t>オオガタ</t>
    </rPh>
    <phoneticPr fontId="5"/>
  </si>
  <si>
    <t>1123948570</t>
  </si>
  <si>
    <t>児・大型E7-2</t>
    <rPh sb="0" eb="1">
      <t>ジ</t>
    </rPh>
    <rPh sb="2" eb="4">
      <t>オオガタ</t>
    </rPh>
    <phoneticPr fontId="5"/>
  </si>
  <si>
    <t>1123948240</t>
  </si>
  <si>
    <t>児・大型E8-1</t>
    <rPh sb="0" eb="1">
      <t>ジ</t>
    </rPh>
    <rPh sb="2" eb="4">
      <t>オオガタ</t>
    </rPh>
    <phoneticPr fontId="5"/>
  </si>
  <si>
    <t>1123948562</t>
  </si>
  <si>
    <t>児・大型E8-2</t>
    <rPh sb="0" eb="1">
      <t>ジ</t>
    </rPh>
    <rPh sb="2" eb="4">
      <t>オオガタ</t>
    </rPh>
    <phoneticPr fontId="5"/>
  </si>
  <si>
    <t>1123948232</t>
  </si>
  <si>
    <t>■絵本（LLブック）</t>
    <phoneticPr fontId="5"/>
  </si>
  <si>
    <t xml:space="preserve">いっぽんのせんとマヌエル  </t>
  </si>
  <si>
    <t xml:space="preserve">いっぽんのせんとマヌエル ピクニックのひ  </t>
  </si>
  <si>
    <t>児・LL3-1</t>
    <phoneticPr fontId="5"/>
  </si>
  <si>
    <t>1123942177</t>
  </si>
  <si>
    <t>児・LL3-2</t>
    <phoneticPr fontId="5"/>
  </si>
  <si>
    <t>■森の絵本</t>
    <rPh sb="1" eb="2">
      <t>モリ</t>
    </rPh>
    <phoneticPr fontId="5"/>
  </si>
  <si>
    <t>2009年7月</t>
  </si>
  <si>
    <t>2018年9月</t>
  </si>
  <si>
    <t xml:space="preserve">ローラとわたし  </t>
  </si>
  <si>
    <t xml:space="preserve">せん  </t>
  </si>
  <si>
    <t xml:space="preserve">絵本・名人伝  </t>
  </si>
  <si>
    <t xml:space="preserve">わたしのおじさんのロバ  </t>
  </si>
  <si>
    <t xml:space="preserve">リズムがみえる  </t>
  </si>
  <si>
    <t>「ふつう」ってなんだ?  LGBTについて知る本</t>
  </si>
  <si>
    <t xml:space="preserve">エレクトリック・ステイト  </t>
  </si>
  <si>
    <t xml:space="preserve">風がはこんだ物語  </t>
  </si>
  <si>
    <t>人の心に木を植える  「森は海の恋人」30年</t>
  </si>
  <si>
    <t xml:space="preserve">ナトセンおすすめYA映画館  </t>
  </si>
  <si>
    <t>ようこそ、難民!  100万人の難民がやってきたドイツで起こったこと</t>
  </si>
  <si>
    <t xml:space="preserve">ハスキーなボクのユウウツ  </t>
  </si>
  <si>
    <t xml:space="preserve">希望の図書館  </t>
  </si>
  <si>
    <t>科学的とはどういうことか  いたずら博士の科学教室</t>
  </si>
  <si>
    <t xml:space="preserve">セパ!  </t>
  </si>
  <si>
    <t xml:space="preserve">むこう岸  </t>
  </si>
  <si>
    <t xml:space="preserve">この川のむこうに君がいる  </t>
  </si>
  <si>
    <t xml:space="preserve">その景色をさがして  </t>
  </si>
  <si>
    <t xml:space="preserve">地図を広げて  </t>
  </si>
  <si>
    <t xml:space="preserve">リマ・トゥジュ・リマ・トゥジュ・トゥジュ  </t>
  </si>
  <si>
    <t xml:space="preserve">わたしが少女型ロボットだったころ  </t>
  </si>
  <si>
    <t xml:space="preserve">奇譚ルーム  </t>
  </si>
  <si>
    <t>ヴンダーカンマー  ここは魅惑の博物館</t>
  </si>
  <si>
    <t xml:space="preserve">わたしを決めつけないで  </t>
  </si>
  <si>
    <t>サイド・トラック  走るのニガテなぼくのランニング日記</t>
  </si>
  <si>
    <t xml:space="preserve">あたしが乗った列車は進む  </t>
  </si>
  <si>
    <t xml:space="preserve">ある晴れた夏の朝  </t>
  </si>
  <si>
    <t xml:space="preserve">変化球男子  </t>
  </si>
  <si>
    <t xml:space="preserve">ヒトラーと暮らした少年  </t>
  </si>
  <si>
    <t>ギヴ・ミー・ア・チャンス  犬と少年の再出発</t>
  </si>
  <si>
    <t xml:space="preserve">かならずお返事書くからね  </t>
  </si>
  <si>
    <t xml:space="preserve">SFショートストーリー傑作セレクション 異次元篇 </t>
  </si>
  <si>
    <t xml:space="preserve">ビューティフル・ネーム  </t>
  </si>
  <si>
    <t xml:space="preserve">みかん、好き?  </t>
  </si>
  <si>
    <t xml:space="preserve">天を掃け  </t>
  </si>
  <si>
    <t xml:space="preserve">ネバームーア [1] </t>
  </si>
  <si>
    <t xml:space="preserve">ぼくにだけ見えるジェシカ  </t>
  </si>
  <si>
    <t>学校に行きたくない君へ [正] 大先輩たちが語る生き方のヒント。</t>
  </si>
  <si>
    <t xml:space="preserve">性の多様性ってなんだろう?  </t>
  </si>
  <si>
    <t>夢とき師ファナ  黄泉の国の腕輪</t>
  </si>
  <si>
    <t xml:space="preserve">夏に泳ぐ緑のクジラ  </t>
  </si>
  <si>
    <t xml:space="preserve">「未完成」なぼくらの、生徒会  </t>
  </si>
  <si>
    <t xml:space="preserve">ぼくがゆびをぱちんとならして、きみがおとなになるまえの詩集  </t>
  </si>
  <si>
    <t xml:space="preserve">ぼくらのセイキマツ  </t>
  </si>
  <si>
    <t xml:space="preserve">レディオワン  </t>
  </si>
  <si>
    <t xml:space="preserve">ぼくたちは幽霊じゃない  </t>
  </si>
  <si>
    <t xml:space="preserve">アンチ  </t>
  </si>
  <si>
    <t>めんそーれ!化学  おばあと学んだ理科授業</t>
  </si>
  <si>
    <t xml:space="preserve">レギュラーになれないきみへ  </t>
  </si>
  <si>
    <t xml:space="preserve">クマムシ調査隊、南極を行く!  </t>
  </si>
  <si>
    <t>キアラ・ヴァレンティーナ・セグレ‖文</t>
  </si>
  <si>
    <t>スージー・リー‖作</t>
  </si>
  <si>
    <t>中島/敦‖原作</t>
  </si>
  <si>
    <t>トビー・リドル‖作</t>
  </si>
  <si>
    <t>ミシェル ウッド‖絵</t>
  </si>
  <si>
    <t>ReBit‖監修</t>
  </si>
  <si>
    <t>シモン・ストーレンハーグ‖著</t>
  </si>
  <si>
    <t>ジル・ルイス‖文</t>
  </si>
  <si>
    <t>畠山/重篤‖著</t>
  </si>
  <si>
    <t>名取/弘文‖著</t>
  </si>
  <si>
    <t>今泉/みね子‖著</t>
  </si>
  <si>
    <t>ジャスティン・セイヤー‖著</t>
  </si>
  <si>
    <t>リサ・クライン・ランサム‖作</t>
  </si>
  <si>
    <t>板倉/聖宣‖著</t>
  </si>
  <si>
    <t>虹山/つるみ‖作</t>
  </si>
  <si>
    <t>安田/夏菜‖著</t>
  </si>
  <si>
    <t>中山/聖子‖著</t>
  </si>
  <si>
    <t>岩瀬/成子‖著</t>
  </si>
  <si>
    <t>こまつ/あやこ‖著</t>
  </si>
  <si>
    <t>石川/宏千花‖著</t>
  </si>
  <si>
    <t>はやみね/かおる‖著</t>
  </si>
  <si>
    <t>樫崎/茜‖著</t>
  </si>
  <si>
    <t>小林/深雪‖[著]</t>
  </si>
  <si>
    <t>ダイアナ・ハーモン・アシャー‖作</t>
  </si>
  <si>
    <t>ポール・モーシャー‖作</t>
  </si>
  <si>
    <t>小手鞠/るい‖著</t>
  </si>
  <si>
    <t>M.G.ヘネシー‖作</t>
  </si>
  <si>
    <t>ジョン・ボイン‖著</t>
  </si>
  <si>
    <t>大塚/敦子‖著</t>
  </si>
  <si>
    <t>ケイトリン・アリフィレンカ‖著</t>
  </si>
  <si>
    <t>日下/三蔵‖編</t>
  </si>
  <si>
    <t>北森/ちえ‖著</t>
  </si>
  <si>
    <t>魚住/直子‖著</t>
  </si>
  <si>
    <t>黒川/裕子‖著</t>
  </si>
  <si>
    <t>2018年10月</t>
  </si>
  <si>
    <t>2018年7月</t>
  </si>
  <si>
    <t>2018年12月</t>
  </si>
  <si>
    <t>グラフィック社</t>
  </si>
  <si>
    <t>2019年4月</t>
  </si>
  <si>
    <t>2018年5月</t>
  </si>
  <si>
    <t>2019年5月</t>
  </si>
  <si>
    <t>2019年11月</t>
  </si>
  <si>
    <t>2018年11月</t>
  </si>
  <si>
    <t>2018年4月</t>
  </si>
  <si>
    <t>2018年6月</t>
  </si>
  <si>
    <t>2018年8月</t>
  </si>
  <si>
    <t>2019年1月</t>
  </si>
  <si>
    <t>2019年9月</t>
  </si>
  <si>
    <t>2019年7月</t>
  </si>
  <si>
    <t>児・読YA11-1</t>
    <rPh sb="0" eb="1">
      <t>ジ</t>
    </rPh>
    <rPh sb="2" eb="3">
      <t>ドク</t>
    </rPh>
    <phoneticPr fontId="13"/>
  </si>
  <si>
    <t>1123888479</t>
  </si>
  <si>
    <t>児・読YA11-2</t>
    <rPh sb="0" eb="1">
      <t>ジ</t>
    </rPh>
    <rPh sb="2" eb="3">
      <t>ドク</t>
    </rPh>
    <phoneticPr fontId="13"/>
  </si>
  <si>
    <t>1123888503</t>
  </si>
  <si>
    <t>児・読YA11-3</t>
    <rPh sb="0" eb="1">
      <t>ジ</t>
    </rPh>
    <rPh sb="2" eb="3">
      <t>ドク</t>
    </rPh>
    <phoneticPr fontId="13"/>
  </si>
  <si>
    <t>1123888594</t>
  </si>
  <si>
    <t>児・読YA11-4</t>
    <rPh sb="0" eb="1">
      <t>ジ</t>
    </rPh>
    <rPh sb="2" eb="3">
      <t>ドク</t>
    </rPh>
    <phoneticPr fontId="13"/>
  </si>
  <si>
    <t>1123888636</t>
  </si>
  <si>
    <t>児・読YA11-5</t>
    <rPh sb="0" eb="1">
      <t>ジ</t>
    </rPh>
    <rPh sb="2" eb="3">
      <t>ドク</t>
    </rPh>
    <phoneticPr fontId="13"/>
  </si>
  <si>
    <t>1211754518</t>
  </si>
  <si>
    <t>児・読YA11-6</t>
    <rPh sb="0" eb="1">
      <t>ジ</t>
    </rPh>
    <rPh sb="2" eb="3">
      <t>ドク</t>
    </rPh>
    <phoneticPr fontId="13"/>
  </si>
  <si>
    <t>1123890715</t>
  </si>
  <si>
    <t>児・読YA11-7</t>
    <rPh sb="0" eb="1">
      <t>ジ</t>
    </rPh>
    <rPh sb="2" eb="3">
      <t>ドク</t>
    </rPh>
    <phoneticPr fontId="13"/>
  </si>
  <si>
    <t>1211963648</t>
  </si>
  <si>
    <t>児・読YA11-8</t>
    <rPh sb="0" eb="1">
      <t>ジ</t>
    </rPh>
    <rPh sb="2" eb="3">
      <t>ドク</t>
    </rPh>
    <phoneticPr fontId="13"/>
  </si>
  <si>
    <t>1123889220</t>
  </si>
  <si>
    <t>児・読YA11-9</t>
    <rPh sb="0" eb="1">
      <t>ジ</t>
    </rPh>
    <rPh sb="2" eb="3">
      <t>ドク</t>
    </rPh>
    <phoneticPr fontId="13"/>
  </si>
  <si>
    <t>1123890871</t>
  </si>
  <si>
    <t>児・読YA11-10</t>
    <rPh sb="0" eb="1">
      <t>ジ</t>
    </rPh>
    <rPh sb="2" eb="3">
      <t>ドク</t>
    </rPh>
    <phoneticPr fontId="13"/>
  </si>
  <si>
    <t>1211754526</t>
  </si>
  <si>
    <t>児・読YA11-11</t>
    <rPh sb="0" eb="1">
      <t>ジ</t>
    </rPh>
    <rPh sb="2" eb="3">
      <t>ドク</t>
    </rPh>
    <phoneticPr fontId="13"/>
  </si>
  <si>
    <t>1123890897</t>
  </si>
  <si>
    <t>児・読YA11-12</t>
    <rPh sb="0" eb="1">
      <t>ジ</t>
    </rPh>
    <rPh sb="2" eb="3">
      <t>ドク</t>
    </rPh>
    <phoneticPr fontId="13"/>
  </si>
  <si>
    <t>1123942037</t>
  </si>
  <si>
    <t>児・読YA11-13</t>
    <rPh sb="0" eb="1">
      <t>ジ</t>
    </rPh>
    <rPh sb="2" eb="3">
      <t>ドク</t>
    </rPh>
    <phoneticPr fontId="13"/>
  </si>
  <si>
    <t>1123942045</t>
  </si>
  <si>
    <t>児・読YA11-14</t>
    <rPh sb="0" eb="1">
      <t>ジ</t>
    </rPh>
    <rPh sb="2" eb="3">
      <t>ドク</t>
    </rPh>
    <phoneticPr fontId="13"/>
  </si>
  <si>
    <t>1211754542</t>
  </si>
  <si>
    <t>児・読YA11-15</t>
    <rPh sb="0" eb="1">
      <t>ジ</t>
    </rPh>
    <rPh sb="2" eb="3">
      <t>ドク</t>
    </rPh>
    <phoneticPr fontId="13"/>
  </si>
  <si>
    <t>1123889493</t>
  </si>
  <si>
    <t>児・読YA11-16</t>
    <rPh sb="0" eb="1">
      <t>ジ</t>
    </rPh>
    <rPh sb="2" eb="3">
      <t>ドク</t>
    </rPh>
    <phoneticPr fontId="13"/>
  </si>
  <si>
    <t>1123889360</t>
  </si>
  <si>
    <t>児・読YA11-17</t>
    <rPh sb="0" eb="1">
      <t>ジ</t>
    </rPh>
    <rPh sb="2" eb="3">
      <t>ドク</t>
    </rPh>
    <phoneticPr fontId="13"/>
  </si>
  <si>
    <t>1123889477</t>
  </si>
  <si>
    <t>児・読YA11-18</t>
    <rPh sb="0" eb="1">
      <t>ジ</t>
    </rPh>
    <rPh sb="2" eb="3">
      <t>ドク</t>
    </rPh>
    <phoneticPr fontId="13"/>
  </si>
  <si>
    <t>1123889261</t>
  </si>
  <si>
    <t>児・読YA11-19</t>
    <rPh sb="0" eb="1">
      <t>ジ</t>
    </rPh>
    <rPh sb="2" eb="3">
      <t>ドク</t>
    </rPh>
    <phoneticPr fontId="13"/>
  </si>
  <si>
    <t>1123889246</t>
  </si>
  <si>
    <t>児・読YA11-20</t>
    <rPh sb="0" eb="1">
      <t>ジ</t>
    </rPh>
    <rPh sb="2" eb="3">
      <t>ドク</t>
    </rPh>
    <phoneticPr fontId="13"/>
  </si>
  <si>
    <t>1123889311</t>
  </si>
  <si>
    <t>児・読YA11-21</t>
    <rPh sb="0" eb="1">
      <t>ジ</t>
    </rPh>
    <rPh sb="2" eb="3">
      <t>ドク</t>
    </rPh>
    <phoneticPr fontId="13"/>
  </si>
  <si>
    <t>1123889378</t>
  </si>
  <si>
    <t>児・読YA11-22</t>
    <rPh sb="0" eb="1">
      <t>ジ</t>
    </rPh>
    <rPh sb="2" eb="3">
      <t>ドク</t>
    </rPh>
    <phoneticPr fontId="13"/>
  </si>
  <si>
    <t>1123889568</t>
  </si>
  <si>
    <t>児・読YA11-23</t>
    <rPh sb="0" eb="1">
      <t>ジ</t>
    </rPh>
    <rPh sb="2" eb="3">
      <t>ドク</t>
    </rPh>
    <phoneticPr fontId="13"/>
  </si>
  <si>
    <t>1123889519</t>
  </si>
  <si>
    <t>児・読YA11-24</t>
    <rPh sb="0" eb="1">
      <t>ジ</t>
    </rPh>
    <rPh sb="2" eb="3">
      <t>ドク</t>
    </rPh>
    <phoneticPr fontId="13"/>
  </si>
  <si>
    <t>1123889485</t>
  </si>
  <si>
    <t>児・読YA11-25</t>
    <rPh sb="0" eb="1">
      <t>ジ</t>
    </rPh>
    <rPh sb="2" eb="3">
      <t>ドク</t>
    </rPh>
    <phoneticPr fontId="13"/>
  </si>
  <si>
    <t>1123889550</t>
  </si>
  <si>
    <t>児・読YA11-26</t>
    <rPh sb="0" eb="1">
      <t>ジ</t>
    </rPh>
    <rPh sb="2" eb="3">
      <t>ドク</t>
    </rPh>
    <phoneticPr fontId="13"/>
  </si>
  <si>
    <t>1123889329</t>
  </si>
  <si>
    <t>児・読YA11-27</t>
    <rPh sb="0" eb="1">
      <t>ジ</t>
    </rPh>
    <rPh sb="2" eb="3">
      <t>ドク</t>
    </rPh>
    <phoneticPr fontId="13"/>
  </si>
  <si>
    <t>1123889402</t>
  </si>
  <si>
    <t>児・読YA11-28</t>
    <rPh sb="0" eb="1">
      <t>ジ</t>
    </rPh>
    <rPh sb="2" eb="3">
      <t>ドク</t>
    </rPh>
    <phoneticPr fontId="13"/>
  </si>
  <si>
    <t>1123889345</t>
  </si>
  <si>
    <t>児・読YA11-29</t>
    <rPh sb="0" eb="1">
      <t>ジ</t>
    </rPh>
    <rPh sb="2" eb="3">
      <t>ドク</t>
    </rPh>
    <phoneticPr fontId="13"/>
  </si>
  <si>
    <t>1123889469</t>
  </si>
  <si>
    <t>児・読YA11-30</t>
    <rPh sb="0" eb="1">
      <t>ジ</t>
    </rPh>
    <rPh sb="2" eb="3">
      <t>ドク</t>
    </rPh>
    <phoneticPr fontId="13"/>
  </si>
  <si>
    <t>1123890970</t>
  </si>
  <si>
    <t>児・読YA11-31</t>
    <rPh sb="0" eb="1">
      <t>ジ</t>
    </rPh>
    <rPh sb="2" eb="3">
      <t>ドク</t>
    </rPh>
    <phoneticPr fontId="13"/>
  </si>
  <si>
    <t>1123890939</t>
  </si>
  <si>
    <t>児・読YA11-32</t>
    <rPh sb="0" eb="1">
      <t>ジ</t>
    </rPh>
    <rPh sb="2" eb="3">
      <t>ドク</t>
    </rPh>
    <phoneticPr fontId="13"/>
  </si>
  <si>
    <t>1123942086</t>
  </si>
  <si>
    <t>児・読YA11-33</t>
    <rPh sb="0" eb="1">
      <t>ジ</t>
    </rPh>
    <rPh sb="2" eb="3">
      <t>ドク</t>
    </rPh>
    <phoneticPr fontId="13"/>
  </si>
  <si>
    <t>1123942078</t>
  </si>
  <si>
    <t>児・読YA11-34</t>
    <rPh sb="0" eb="1">
      <t>ジ</t>
    </rPh>
    <rPh sb="2" eb="3">
      <t>ドク</t>
    </rPh>
    <phoneticPr fontId="13"/>
  </si>
  <si>
    <t>1123942060</t>
  </si>
  <si>
    <t>児・読YA11-35</t>
    <rPh sb="0" eb="1">
      <t>ジ</t>
    </rPh>
    <rPh sb="2" eb="3">
      <t>ドク</t>
    </rPh>
    <phoneticPr fontId="13"/>
  </si>
  <si>
    <t>1123942052</t>
  </si>
  <si>
    <t>ジェシカ・タウンゼント‖著</t>
  </si>
  <si>
    <t>2019年12月</t>
  </si>
  <si>
    <t>アンドリュー・ノリス‖作</t>
  </si>
  <si>
    <t>2019年2月</t>
  </si>
  <si>
    <t>全国不登校新聞社‖編</t>
  </si>
  <si>
    <t>渡辺/大輔‖著</t>
  </si>
  <si>
    <t>小森/香折‖作</t>
  </si>
  <si>
    <t>村上/しいこ‖作</t>
  </si>
  <si>
    <t>麻希/一樹‖著</t>
  </si>
  <si>
    <t>斉藤/倫‖著</t>
  </si>
  <si>
    <t>伊藤/たかみ‖著</t>
  </si>
  <si>
    <t>光村図書出版</t>
  </si>
  <si>
    <t>ヨナタン・ヤヴィン‖作</t>
  </si>
  <si>
    <t>盛口/満‖著</t>
  </si>
  <si>
    <t>元永/知宏‖著</t>
  </si>
  <si>
    <t>鈴木/忠‖著</t>
  </si>
  <si>
    <t>2019年6月</t>
  </si>
  <si>
    <t>児・読YA11-36</t>
    <rPh sb="0" eb="1">
      <t>ジ</t>
    </rPh>
    <rPh sb="2" eb="3">
      <t>ドク</t>
    </rPh>
    <phoneticPr fontId="13"/>
  </si>
  <si>
    <t>1123942151</t>
  </si>
  <si>
    <t>児・読YA11-37</t>
    <rPh sb="0" eb="1">
      <t>ジ</t>
    </rPh>
    <rPh sb="2" eb="3">
      <t>ドク</t>
    </rPh>
    <phoneticPr fontId="13"/>
  </si>
  <si>
    <t>1123942144</t>
  </si>
  <si>
    <t>児・読YA11-38</t>
    <rPh sb="0" eb="1">
      <t>ジ</t>
    </rPh>
    <rPh sb="2" eb="3">
      <t>ドク</t>
    </rPh>
    <phoneticPr fontId="13"/>
  </si>
  <si>
    <t>1211754534</t>
  </si>
  <si>
    <t>児・読YA11-39</t>
    <rPh sb="0" eb="1">
      <t>ジ</t>
    </rPh>
    <rPh sb="2" eb="3">
      <t>ドク</t>
    </rPh>
    <phoneticPr fontId="13"/>
  </si>
  <si>
    <t>1123891010</t>
  </si>
  <si>
    <t>児・読YA11-40</t>
    <rPh sb="0" eb="1">
      <t>ジ</t>
    </rPh>
    <rPh sb="2" eb="3">
      <t>ドク</t>
    </rPh>
    <phoneticPr fontId="13"/>
  </si>
  <si>
    <t>1123942136</t>
  </si>
  <si>
    <t>児・読YA11-41</t>
    <rPh sb="0" eb="1">
      <t>ジ</t>
    </rPh>
    <rPh sb="2" eb="3">
      <t>ドク</t>
    </rPh>
    <phoneticPr fontId="13"/>
  </si>
  <si>
    <t>1123942128</t>
  </si>
  <si>
    <t>児・読YA11-42</t>
    <rPh sb="0" eb="1">
      <t>ジ</t>
    </rPh>
    <rPh sb="2" eb="3">
      <t>ドク</t>
    </rPh>
    <phoneticPr fontId="13"/>
  </si>
  <si>
    <t>1123942110</t>
  </si>
  <si>
    <t>児・読YA11-43</t>
    <rPh sb="0" eb="1">
      <t>ジ</t>
    </rPh>
    <rPh sb="2" eb="3">
      <t>ドク</t>
    </rPh>
    <phoneticPr fontId="13"/>
  </si>
  <si>
    <t>1123942094</t>
  </si>
  <si>
    <t>児・読YA11-44</t>
    <rPh sb="0" eb="1">
      <t>ジ</t>
    </rPh>
    <rPh sb="2" eb="3">
      <t>ドク</t>
    </rPh>
    <phoneticPr fontId="13"/>
  </si>
  <si>
    <t>1123942011</t>
  </si>
  <si>
    <t>児・読YA11-45</t>
    <rPh sb="0" eb="1">
      <t>ジ</t>
    </rPh>
    <rPh sb="2" eb="3">
      <t>ドク</t>
    </rPh>
    <phoneticPr fontId="13"/>
  </si>
  <si>
    <t>1123942102</t>
  </si>
  <si>
    <t>児・読YA11-46</t>
    <rPh sb="0" eb="1">
      <t>ジ</t>
    </rPh>
    <rPh sb="2" eb="3">
      <t>ドク</t>
    </rPh>
    <phoneticPr fontId="13"/>
  </si>
  <si>
    <t>1123889592</t>
  </si>
  <si>
    <t>児・読YA11-47</t>
    <rPh sb="0" eb="1">
      <t>ジ</t>
    </rPh>
    <rPh sb="2" eb="3">
      <t>ドク</t>
    </rPh>
    <phoneticPr fontId="13"/>
  </si>
  <si>
    <t>1123942169</t>
  </si>
  <si>
    <t>児・読YA11-48</t>
    <rPh sb="0" eb="1">
      <t>ジ</t>
    </rPh>
    <rPh sb="2" eb="3">
      <t>ドク</t>
    </rPh>
    <phoneticPr fontId="13"/>
  </si>
  <si>
    <t>1211754559</t>
  </si>
  <si>
    <t>児・読YA11-49</t>
    <rPh sb="0" eb="1">
      <t>ジ</t>
    </rPh>
    <rPh sb="2" eb="3">
      <t>ドク</t>
    </rPh>
    <phoneticPr fontId="13"/>
  </si>
  <si>
    <t>1211963663</t>
  </si>
  <si>
    <t>児・読YA11-50</t>
    <rPh sb="0" eb="1">
      <t>ジ</t>
    </rPh>
    <rPh sb="2" eb="3">
      <t>ドク</t>
    </rPh>
    <phoneticPr fontId="13"/>
  </si>
  <si>
    <t>1211963655</t>
  </si>
  <si>
    <t>いないいないいるよ</t>
  </si>
  <si>
    <t>まよなかのかくれんぼ</t>
  </si>
  <si>
    <t>みつばちみつひめ　てんやわんやおてつだいの巻</t>
  </si>
  <si>
    <t>ムーサンのたび　　（いとうひろしの本）</t>
  </si>
  <si>
    <t>もりへぞろぞろ</t>
  </si>
  <si>
    <t>みずくさむらとみずべむら　　（こどものとも絵本）</t>
  </si>
  <si>
    <t>森のはるなつあきふゆ　　（えほんはともだち）</t>
  </si>
  <si>
    <t>もりのおばけ　　（こどものとも絵本）</t>
  </si>
  <si>
    <t>妖怪の森　　（絵巻えほん）</t>
  </si>
  <si>
    <t>14ひきのとんぼいけ</t>
  </si>
  <si>
    <t>キャベツくん　　（みるみる絵本）</t>
  </si>
  <si>
    <t>もりのえほん</t>
  </si>
  <si>
    <t>森の木</t>
  </si>
  <si>
    <t>ドングリ・ドングラ</t>
  </si>
  <si>
    <t>にちようびの森</t>
  </si>
  <si>
    <t>のはらでまたね</t>
  </si>
  <si>
    <t>そのつもり</t>
  </si>
  <si>
    <t>もりのかくれんぼう</t>
  </si>
  <si>
    <t>日本どんぐり大図鑑</t>
  </si>
  <si>
    <t>時間のコレクション　　（ふしぎコレクション）</t>
  </si>
  <si>
    <t>落ち葉</t>
  </si>
  <si>
    <t>じめんのしたの小さなむし　　（ランドセルブックス）</t>
  </si>
  <si>
    <t>ぼく、だんごむし　　（かがくのとも絵本）</t>
  </si>
  <si>
    <t>はるにれ　　（日本傑作絵本シリーズ）</t>
  </si>
  <si>
    <t>びっくりまつぼっくり　　（幼児絵本ふしぎなたねシリーズ）</t>
  </si>
  <si>
    <t>木のなまえノート</t>
  </si>
  <si>
    <t>ここにも、こけが…　　（たくさんのふしぎ傑作集）</t>
  </si>
  <si>
    <t>きのこ　　（ふしぎいっぱい写真絵本）</t>
  </si>
  <si>
    <t>森の写真動物記　1</t>
  </si>
  <si>
    <t>森の写真動物記　2</t>
  </si>
  <si>
    <t>わたり鳥</t>
  </si>
  <si>
    <t>たねのずかん　　（みるずかん・かんじるずかん）</t>
  </si>
  <si>
    <t>里山いきもの図鑑</t>
  </si>
  <si>
    <t>マーシャとくま　　（世界傑作絵本シリーズ）</t>
  </si>
  <si>
    <t>いろいろ1ねん</t>
  </si>
  <si>
    <t>かえでの葉っぱ</t>
  </si>
  <si>
    <t>ちびはち</t>
  </si>
  <si>
    <t>もりのなか　　（世界傑作絵本シリーズ）</t>
  </si>
  <si>
    <t>ロバのシルベスターとまほうの小石　　（評論社の児童図書館・絵本の部屋）</t>
  </si>
  <si>
    <t>もりのこびとたち　　（世界傑作絵本シリーズ）</t>
  </si>
  <si>
    <t>おおきな木のおはなし</t>
  </si>
  <si>
    <t>エステバンとカブトムシ</t>
  </si>
  <si>
    <t>おやすみみみずく　　（ハッチンスの絵本）</t>
  </si>
  <si>
    <t>きりのなかのはりねずみ　　（世界傑作絵本シリーズ）</t>
  </si>
  <si>
    <t>みどりの船　　（あかねせかいの本）</t>
  </si>
  <si>
    <t>すばこ</t>
  </si>
  <si>
    <t>木のうた</t>
  </si>
  <si>
    <t>近藤/薫美子∥著</t>
  </si>
  <si>
    <t>織茂/恭子∥作</t>
  </si>
  <si>
    <t>秋山/あゆ子∥作</t>
  </si>
  <si>
    <t>いとう/ひろし∥作</t>
  </si>
  <si>
    <t>村田/喜代子∥作</t>
  </si>
  <si>
    <t>田島/征三∥作</t>
  </si>
  <si>
    <t>カズコ・G.ストーン∥さく</t>
  </si>
  <si>
    <t>岸田/衿子∥文</t>
  </si>
  <si>
    <t>かたやま/けん∥さく・え</t>
  </si>
  <si>
    <t>水木/しげる∥著</t>
  </si>
  <si>
    <t>いわむら/かずお∥さく</t>
  </si>
  <si>
    <t>安野/光雅∥絵</t>
  </si>
  <si>
    <t>川端/誠∥作</t>
  </si>
  <si>
    <t>はた/こうしろう‖さく</t>
  </si>
  <si>
    <t>はせがわ/さとみ‖作</t>
  </si>
  <si>
    <t>荒井/良二∥作</t>
  </si>
  <si>
    <t>末吉/暁子∥作</t>
  </si>
  <si>
    <t>徳永/桂子∥著</t>
  </si>
  <si>
    <t>飯村/茂樹∥写真・文</t>
  </si>
  <si>
    <t>平山/和子∥文と絵</t>
  </si>
  <si>
    <t>たしろ/ちさと∥作</t>
  </si>
  <si>
    <t>得田/之久∥ぶん</t>
  </si>
  <si>
    <t>姉崎/一馬∥写真</t>
  </si>
  <si>
    <t>多田/多恵子∥ぶん</t>
  </si>
  <si>
    <t>いわさ/ゆうこ∥作</t>
  </si>
  <si>
    <t>文化学園文化出版局</t>
  </si>
  <si>
    <t>越智/典子∥文</t>
  </si>
  <si>
    <t>埴/沙萠∥写真・文</t>
  </si>
  <si>
    <t>鈴木/まもる‖作・絵</t>
  </si>
  <si>
    <t>高森/登志夫∥え</t>
  </si>
  <si>
    <t>E.ラチョフ∥え</t>
  </si>
  <si>
    <t>レオ・レオーニ∥著</t>
  </si>
  <si>
    <t>D.ムラースコヴァー∥文</t>
  </si>
  <si>
    <t>エドワード・ギブス∥作</t>
  </si>
  <si>
    <t>アンヌ・クロザ∥さく</t>
  </si>
  <si>
    <t>マリー・ホール・エッツ∥ぶん/え</t>
  </si>
  <si>
    <t>ウィリアム・スタイグ∥さく</t>
  </si>
  <si>
    <t>エルサ・ベスコフ∥さく・え</t>
  </si>
  <si>
    <t>メアリ・ニューウェル・デパルマ∥作・絵</t>
  </si>
  <si>
    <t>ホルヘ・ルハン‖文</t>
  </si>
  <si>
    <t>パット=ハッチンス‖さく</t>
  </si>
  <si>
    <t>ノルシュテイン∥作</t>
  </si>
  <si>
    <t>クェンティン・ブレイク∥作</t>
  </si>
  <si>
    <t>キム/ファン‖文</t>
  </si>
  <si>
    <t>イエラ・マリ∥さく</t>
  </si>
  <si>
    <t>児・森E1</t>
    <phoneticPr fontId="7"/>
  </si>
  <si>
    <t>児・森E2</t>
    <phoneticPr fontId="7"/>
  </si>
  <si>
    <t>児・森E3</t>
  </si>
  <si>
    <t>児・森E4</t>
  </si>
  <si>
    <t>児・森E5</t>
  </si>
  <si>
    <t>児・森E6</t>
  </si>
  <si>
    <t>児・森E7</t>
  </si>
  <si>
    <t>児・森E8</t>
  </si>
  <si>
    <t>児・森E9</t>
  </si>
  <si>
    <t>児・森E10</t>
  </si>
  <si>
    <t>児・森E11</t>
  </si>
  <si>
    <t>児・森E12</t>
  </si>
  <si>
    <t>児・森E13</t>
  </si>
  <si>
    <t>児・森E14</t>
  </si>
  <si>
    <t>児・森E15</t>
  </si>
  <si>
    <t>児・森E16</t>
  </si>
  <si>
    <t>児・森E17</t>
  </si>
  <si>
    <t>児・森E18</t>
  </si>
  <si>
    <t>児・森E19</t>
  </si>
  <si>
    <t>児・森E20</t>
  </si>
  <si>
    <t>児・森E21</t>
  </si>
  <si>
    <t>児・森E22</t>
  </si>
  <si>
    <t>児・森E23</t>
  </si>
  <si>
    <t>児・森E24</t>
  </si>
  <si>
    <t>児・森E25</t>
  </si>
  <si>
    <t>児・森E26</t>
  </si>
  <si>
    <t>児・森E27</t>
  </si>
  <si>
    <t>児・森E28</t>
  </si>
  <si>
    <t>児・森E29</t>
  </si>
  <si>
    <t>児・森E30</t>
  </si>
  <si>
    <t>児・森E31</t>
  </si>
  <si>
    <t>児・森E32</t>
  </si>
  <si>
    <t>児・森E33</t>
  </si>
  <si>
    <t>児・森E34</t>
  </si>
  <si>
    <t>児・森E35</t>
  </si>
  <si>
    <t>児・森E36</t>
  </si>
  <si>
    <t>児・森E37</t>
  </si>
  <si>
    <t>児・森E38</t>
  </si>
  <si>
    <t>児・森E39</t>
  </si>
  <si>
    <t>児・森E40</t>
  </si>
  <si>
    <t>児・森E41</t>
  </si>
  <si>
    <t>児・森E42</t>
  </si>
  <si>
    <t>児・森E43</t>
  </si>
  <si>
    <t>児・森E44</t>
  </si>
  <si>
    <t>児・森E45</t>
  </si>
  <si>
    <t>児・森E46</t>
  </si>
  <si>
    <t>児・森E47</t>
  </si>
  <si>
    <t>児・森E48</t>
  </si>
  <si>
    <t>児・森E49</t>
  </si>
  <si>
    <t>児・森E50</t>
  </si>
  <si>
    <t>今森/光彦∥写真・文・切り絵</t>
    <phoneticPr fontId="5"/>
  </si>
  <si>
    <t>■いのち４</t>
    <phoneticPr fontId="5"/>
  </si>
  <si>
    <t>國森/康弘‖写真・文</t>
  </si>
  <si>
    <t>いのちつぐ「みとりびと」　9　　「もうひとつのお家」ができたよ―生活の音がひびくホームホスピス</t>
    <phoneticPr fontId="7"/>
  </si>
  <si>
    <t>いのちつぐ「みとりびと」　10　よかった、お友だちになれて―がんでも寝たきりでもひとりじゃない</t>
    <phoneticPr fontId="7"/>
  </si>
  <si>
    <t>いのちつぐ「みとりびと」　11　さいごまで自分らしく、美しく</t>
    <phoneticPr fontId="7"/>
  </si>
  <si>
    <t>いのちつぐ「みとりびと」　12　みんなでつくる「とも暮らし」</t>
    <phoneticPr fontId="7"/>
  </si>
  <si>
    <t>農山漁村文化協会</t>
    <phoneticPr fontId="5"/>
  </si>
  <si>
    <t>児文館2017</t>
    <phoneticPr fontId="5"/>
  </si>
  <si>
    <t>児児文館2017</t>
    <phoneticPr fontId="5"/>
  </si>
  <si>
    <t>児文館2017</t>
    <phoneticPr fontId="5"/>
  </si>
  <si>
    <t>児・いのち4-1</t>
    <phoneticPr fontId="7"/>
  </si>
  <si>
    <t>児・いのち4-2</t>
  </si>
  <si>
    <t>児・いのち4-3</t>
  </si>
  <si>
    <t>児・いのち4-4</t>
  </si>
  <si>
    <t>■仕事17（LLブック）</t>
    <phoneticPr fontId="5"/>
  </si>
  <si>
    <t>埼玉福祉会出版部</t>
  </si>
  <si>
    <t>2020年3月</t>
  </si>
  <si>
    <t>児・LL1-1</t>
    <phoneticPr fontId="5"/>
  </si>
  <si>
    <t>1211983703</t>
  </si>
  <si>
    <t>児・LL1-2</t>
    <phoneticPr fontId="5"/>
  </si>
  <si>
    <t>1211983711</t>
  </si>
  <si>
    <t>児・LL1-3</t>
  </si>
  <si>
    <t>1211983729</t>
  </si>
  <si>
    <t>児・LL1-4</t>
  </si>
  <si>
    <t>1211983737</t>
  </si>
  <si>
    <t>児・LL1-5</t>
  </si>
  <si>
    <t>1211983745</t>
  </si>
  <si>
    <t>児・LL1-6</t>
  </si>
  <si>
    <t>1211983752</t>
  </si>
  <si>
    <t>児・LL1-7</t>
  </si>
  <si>
    <t>1211983760</t>
  </si>
  <si>
    <t>児・LL1-8</t>
  </si>
  <si>
    <t>1211983778</t>
  </si>
  <si>
    <t xml:space="preserve">はたらく船大図鑑 1 </t>
  </si>
  <si>
    <t xml:space="preserve">はたらく船大図鑑 2 </t>
  </si>
  <si>
    <t xml:space="preserve">はたらく船大図鑑 3 </t>
  </si>
  <si>
    <t xml:space="preserve">フェリーターミナルのいちにち  </t>
  </si>
  <si>
    <t xml:space="preserve">貨物船のはなし  </t>
  </si>
  <si>
    <t>池田/良穂‖監修</t>
  </si>
  <si>
    <t>相馬/仁‖監修</t>
  </si>
  <si>
    <t>石橋/真樹子∥さく</t>
  </si>
  <si>
    <t>柳原/良平‖作</t>
  </si>
  <si>
    <t>■船</t>
    <rPh sb="1" eb="2">
      <t>フネ</t>
    </rPh>
    <phoneticPr fontId="5"/>
  </si>
  <si>
    <t>児・船-1</t>
    <rPh sb="2" eb="3">
      <t>フネ</t>
    </rPh>
    <phoneticPr fontId="11"/>
  </si>
  <si>
    <t>1123948588</t>
  </si>
  <si>
    <t>児・船-2</t>
    <rPh sb="2" eb="3">
      <t>フネ</t>
    </rPh>
    <phoneticPr fontId="11"/>
  </si>
  <si>
    <t>1123948596</t>
  </si>
  <si>
    <t>児・船-3</t>
    <rPh sb="2" eb="3">
      <t>フネ</t>
    </rPh>
    <phoneticPr fontId="11"/>
  </si>
  <si>
    <t>1123948604</t>
  </si>
  <si>
    <t>児・船-4</t>
    <rPh sb="2" eb="3">
      <t>フネ</t>
    </rPh>
    <phoneticPr fontId="11"/>
  </si>
  <si>
    <t>1123942029</t>
  </si>
  <si>
    <t>児・船-5</t>
    <rPh sb="2" eb="3">
      <t>フネ</t>
    </rPh>
    <phoneticPr fontId="11"/>
  </si>
  <si>
    <t>1123948463</t>
  </si>
  <si>
    <t>児・船-6</t>
    <rPh sb="2" eb="3">
      <t>フネ</t>
    </rPh>
    <phoneticPr fontId="11"/>
  </si>
  <si>
    <t>1123948612</t>
  </si>
  <si>
    <t>■YA用　原発</t>
    <rPh sb="3" eb="4">
      <t>ヨウ</t>
    </rPh>
    <rPh sb="5" eb="7">
      <t>ゲンパツ</t>
    </rPh>
    <phoneticPr fontId="5"/>
  </si>
  <si>
    <t>■マナー４（LLブック）</t>
    <phoneticPr fontId="5"/>
  </si>
  <si>
    <t xml:space="preserve">ともだちってどんなひと?  </t>
  </si>
  <si>
    <t>赤木/かん子‖著</t>
  </si>
  <si>
    <t xml:space="preserve">美術館にいってみた  </t>
  </si>
  <si>
    <t xml:space="preserve">美しくなりたいあなたへ  </t>
  </si>
  <si>
    <t>バーバラ・エナンデル‖著</t>
  </si>
  <si>
    <t>埼玉福祉会</t>
  </si>
  <si>
    <t xml:space="preserve">旅行にいこう!  </t>
  </si>
  <si>
    <t>藤澤/和子‖企画・編集・制作</t>
  </si>
  <si>
    <t>樹村房</t>
  </si>
  <si>
    <t>2019年8月</t>
  </si>
  <si>
    <t xml:space="preserve">はつ恋  </t>
  </si>
  <si>
    <t>わたしのかぞく  なにが起こるかな?</t>
  </si>
  <si>
    <t>LLブック(やさしく読める本)制作グループ‖編</t>
  </si>
  <si>
    <t>2015年4月</t>
  </si>
  <si>
    <t>児・LL2-1</t>
  </si>
  <si>
    <t>1211983794</t>
  </si>
  <si>
    <t>児・LL2-2</t>
  </si>
  <si>
    <t>1211983786</t>
  </si>
  <si>
    <t>児・LL2-3</t>
  </si>
  <si>
    <t>1211983802</t>
  </si>
  <si>
    <t>児・LL2-4</t>
  </si>
  <si>
    <t>1211983836</t>
  </si>
  <si>
    <t>児・LL2-5</t>
  </si>
  <si>
    <t>1211983828</t>
  </si>
  <si>
    <t>児・LL2-6</t>
  </si>
  <si>
    <t>1211983810</t>
  </si>
  <si>
    <t>講談社</t>
    <phoneticPr fontId="5"/>
  </si>
  <si>
    <t>YA原2</t>
    <phoneticPr fontId="5"/>
  </si>
  <si>
    <t>YA原4</t>
  </si>
  <si>
    <t>YA原5</t>
  </si>
  <si>
    <t>YA原3</t>
    <phoneticPr fontId="5"/>
  </si>
  <si>
    <t>YA原1</t>
    <phoneticPr fontId="5"/>
  </si>
  <si>
    <t>いつか帰りたいぼくのふるさと　福島第一原発20キロ圏内から来たねこ　</t>
    <phoneticPr fontId="5"/>
  </si>
  <si>
    <t>大塚 敦子∥写真・文</t>
    <phoneticPr fontId="5"/>
  </si>
  <si>
    <t>小学館</t>
    <phoneticPr fontId="5"/>
  </si>
  <si>
    <t>児文館/2013/読物</t>
    <phoneticPr fontId="5"/>
  </si>
  <si>
    <t>雨宮 処凛∥著</t>
    <phoneticPr fontId="5"/>
  </si>
  <si>
    <t>河出書房新社</t>
    <phoneticPr fontId="5"/>
  </si>
  <si>
    <t>14歳の世渡り術　14歳からの原発問題</t>
    <phoneticPr fontId="5"/>
  </si>
  <si>
    <t>中学生の質問箱　日本のエネルギー、これからどうすればいいの?</t>
    <phoneticPr fontId="5"/>
  </si>
  <si>
    <t>小出 裕章∥著</t>
    <phoneticPr fontId="5"/>
  </si>
  <si>
    <t>平凡社</t>
    <phoneticPr fontId="5"/>
  </si>
  <si>
    <t>発電所のねむるまち</t>
    <phoneticPr fontId="5"/>
  </si>
  <si>
    <t>マイケル・モーパーゴ∥作</t>
    <phoneticPr fontId="5"/>
  </si>
  <si>
    <t>あかね書房</t>
    <phoneticPr fontId="5"/>
  </si>
  <si>
    <t>世の中への扉　福島きぼう日記</t>
    <phoneticPr fontId="5"/>
  </si>
  <si>
    <t>門馬 千乃∥著</t>
    <phoneticPr fontId="5"/>
  </si>
  <si>
    <t>■A to Z Mysteriesシリーズ</t>
    <phoneticPr fontId="5"/>
  </si>
  <si>
    <t>■Nate the Greatシリーズ</t>
    <phoneticPr fontId="5"/>
  </si>
  <si>
    <t>■Who Was…?シリーズ</t>
    <phoneticPr fontId="5"/>
  </si>
  <si>
    <t>The Absent Author　　（A STEPPING STONE BOOK）</t>
  </si>
  <si>
    <t>The Bald Bandit　　（A STEPPING STONE BOOK）</t>
  </si>
  <si>
    <t>The Canary Caper　　（A STEPPING STONE BOOK）</t>
  </si>
  <si>
    <t>The Deadly Dungeon　　（A STEPPING STONE BOOK）</t>
  </si>
  <si>
    <t>The Empty Envelope　　（A STEPPING STONE BOOK）</t>
  </si>
  <si>
    <t>The Falcon's Feathers　　（A STEPPING STONE BOOK）</t>
  </si>
  <si>
    <t>The Goose's Gold　　（A STEPPING STONE BOOK）</t>
  </si>
  <si>
    <t>The Haunted Hotel　　（A STEPPING STONE BOOK）</t>
  </si>
  <si>
    <t>The Invisible Island　　（A STEPPING STONE BOOK）</t>
  </si>
  <si>
    <t>The Jaguar's Jewel　　（A STEPPING STONE BOOK）</t>
  </si>
  <si>
    <t>The Kidnapped King　　（A STEPPING STONE BOOK）</t>
  </si>
  <si>
    <t>The Lucky Lottery　　（A STEPPING STONE BOOK）</t>
  </si>
  <si>
    <t>The Missing Mummy　　（A STEPPING STONE BOOK）</t>
  </si>
  <si>
    <t>The Ninth Nugget　　（A STEPPING STONE BOOK）</t>
  </si>
  <si>
    <t>The Orange Outlaw　　（A STEPPING STONE BOOK）</t>
  </si>
  <si>
    <t>The Panda Puzzle　　（A STEPPING STONE BOOK）</t>
  </si>
  <si>
    <t>The Quicksand Question　　（A STEPPING STONE BOOK）</t>
  </si>
  <si>
    <t>The Runaway Racehorse　　（A STEPPING STONE BOOK）</t>
  </si>
  <si>
    <t>The School Skeleton　　（A STEPPING STONE BOOK）</t>
  </si>
  <si>
    <t>The Talking T. Rex　　（A STEPPING STONE BOOK）</t>
  </si>
  <si>
    <t>The Unwilling Umpire　　（A STEPPING STONE BOOK）</t>
  </si>
  <si>
    <t>The Vampire's Vacation　　（A STEPPING STONE BOOK）</t>
  </si>
  <si>
    <t>The White Wolf　　（A STEPPING STONE BOOK）</t>
  </si>
  <si>
    <t>The X'ed-Out X-Ray　　（A STEPPING STONE BOOK）</t>
  </si>
  <si>
    <t>The Yellow Yacht　　（A STEPPING STONE BOOK）</t>
  </si>
  <si>
    <t>The Zombie Zone　　（A STEPPING STONE BOOK）</t>
  </si>
  <si>
    <t>著・編者</t>
    <rPh sb="0" eb="1">
      <t>チョ</t>
    </rPh>
    <rPh sb="2" eb="4">
      <t>ヘンシャ</t>
    </rPh>
    <phoneticPr fontId="5"/>
  </si>
  <si>
    <t>by Ron Roy ; illustrated by John Steven Gurney</t>
  </si>
  <si>
    <t>Random House</t>
  </si>
  <si>
    <t>c1997</t>
  </si>
  <si>
    <t>c1998</t>
  </si>
  <si>
    <t>c1999</t>
  </si>
  <si>
    <t>c2000</t>
  </si>
  <si>
    <t>c2001</t>
  </si>
  <si>
    <t>c2002</t>
  </si>
  <si>
    <t>c2003</t>
  </si>
  <si>
    <t>c2004</t>
  </si>
  <si>
    <t>c2005</t>
  </si>
  <si>
    <t>児文館　2017</t>
  </si>
  <si>
    <t>多読15-1</t>
    <rPh sb="0" eb="2">
      <t>タドク</t>
    </rPh>
    <phoneticPr fontId="7"/>
  </si>
  <si>
    <t>多読15-2</t>
    <rPh sb="0" eb="2">
      <t>タドク</t>
    </rPh>
    <phoneticPr fontId="7"/>
  </si>
  <si>
    <t>多読15-3</t>
    <rPh sb="0" eb="2">
      <t>タドク</t>
    </rPh>
    <phoneticPr fontId="7"/>
  </si>
  <si>
    <t>多読15-4</t>
    <rPh sb="0" eb="2">
      <t>タドク</t>
    </rPh>
    <phoneticPr fontId="7"/>
  </si>
  <si>
    <t>多読15-5</t>
    <rPh sb="0" eb="2">
      <t>タドク</t>
    </rPh>
    <phoneticPr fontId="7"/>
  </si>
  <si>
    <t>多読15-6</t>
    <rPh sb="0" eb="2">
      <t>タドク</t>
    </rPh>
    <phoneticPr fontId="7"/>
  </si>
  <si>
    <t>多読15-7</t>
    <rPh sb="0" eb="2">
      <t>タドク</t>
    </rPh>
    <phoneticPr fontId="7"/>
  </si>
  <si>
    <t>多読15-8</t>
    <rPh sb="0" eb="2">
      <t>タドク</t>
    </rPh>
    <phoneticPr fontId="7"/>
  </si>
  <si>
    <t>多読15-9</t>
    <rPh sb="0" eb="2">
      <t>タドク</t>
    </rPh>
    <phoneticPr fontId="7"/>
  </si>
  <si>
    <t>多読15-10</t>
    <rPh sb="0" eb="2">
      <t>タドク</t>
    </rPh>
    <phoneticPr fontId="7"/>
  </si>
  <si>
    <t>多読15-11</t>
    <rPh sb="0" eb="2">
      <t>タドク</t>
    </rPh>
    <phoneticPr fontId="7"/>
  </si>
  <si>
    <t>多読15-12</t>
    <rPh sb="0" eb="2">
      <t>タドク</t>
    </rPh>
    <phoneticPr fontId="7"/>
  </si>
  <si>
    <t>多読15-13</t>
    <rPh sb="0" eb="2">
      <t>タドク</t>
    </rPh>
    <phoneticPr fontId="7"/>
  </si>
  <si>
    <t>多読15-14</t>
    <rPh sb="0" eb="2">
      <t>タドク</t>
    </rPh>
    <phoneticPr fontId="7"/>
  </si>
  <si>
    <t>多読15-15</t>
    <rPh sb="0" eb="2">
      <t>タドク</t>
    </rPh>
    <phoneticPr fontId="7"/>
  </si>
  <si>
    <t>多読15-16</t>
    <rPh sb="0" eb="2">
      <t>タドク</t>
    </rPh>
    <phoneticPr fontId="7"/>
  </si>
  <si>
    <t>多読15-17</t>
    <rPh sb="0" eb="2">
      <t>タドク</t>
    </rPh>
    <phoneticPr fontId="7"/>
  </si>
  <si>
    <t>多読15-18</t>
    <rPh sb="0" eb="2">
      <t>タドク</t>
    </rPh>
    <phoneticPr fontId="7"/>
  </si>
  <si>
    <t>多読15-19</t>
    <rPh sb="0" eb="2">
      <t>タドク</t>
    </rPh>
    <phoneticPr fontId="7"/>
  </si>
  <si>
    <t>多読15-20</t>
    <rPh sb="0" eb="2">
      <t>タドク</t>
    </rPh>
    <phoneticPr fontId="7"/>
  </si>
  <si>
    <t>多読15-21</t>
    <rPh sb="0" eb="2">
      <t>タドク</t>
    </rPh>
    <phoneticPr fontId="7"/>
  </si>
  <si>
    <t>多読15-22</t>
    <rPh sb="0" eb="2">
      <t>タドク</t>
    </rPh>
    <phoneticPr fontId="7"/>
  </si>
  <si>
    <t>多読15-23</t>
    <rPh sb="0" eb="2">
      <t>タドク</t>
    </rPh>
    <phoneticPr fontId="7"/>
  </si>
  <si>
    <t>多読15-24</t>
    <rPh sb="0" eb="2">
      <t>タドク</t>
    </rPh>
    <phoneticPr fontId="7"/>
  </si>
  <si>
    <t>多読15-25</t>
    <rPh sb="0" eb="2">
      <t>タドク</t>
    </rPh>
    <phoneticPr fontId="7"/>
  </si>
  <si>
    <t>多読15-26</t>
    <rPh sb="0" eb="2">
      <t>タドク</t>
    </rPh>
    <phoneticPr fontId="7"/>
  </si>
  <si>
    <t>Nate the Great　　（A YEARLING BOOK）</t>
  </si>
  <si>
    <t>Nate the Great Goes Undercover　　（A YEARLING BOOK）</t>
  </si>
  <si>
    <t>Nate the Great and the Lost List　　（A YEARLING BOOK）</t>
  </si>
  <si>
    <t>Nate the Great and the PHONY CLUE　　（A Yearling Book）</t>
  </si>
  <si>
    <t>Nate the Great and the Sticky Case　　（A YEARLING BOOK）</t>
  </si>
  <si>
    <t>Nate the Great and the Missing Key　　（A YEARLING BOOK）</t>
  </si>
  <si>
    <t>Nate the Great and the Snowy Trail　　（A YEARLING BOOK）</t>
  </si>
  <si>
    <t>Nate the Great and the Fishy Prize　　（A YEARLING BOOK）</t>
  </si>
  <si>
    <t>Nate the Great STALKS STUPIDWEED　　（A Yearling Book　）</t>
  </si>
  <si>
    <t>Nate the Great and the Boring Beach Bag　　（A YEARLING BOOK）</t>
  </si>
  <si>
    <t>Nate the Great Goes Down in the Dumps　　（A Yearling Book）</t>
  </si>
  <si>
    <t>Nate the Great and the Halloween Hunt　　（A YEARLING BOOK）</t>
  </si>
  <si>
    <t>Nate the Great and the Musical Note　　（A YEARLING BOOK）</t>
  </si>
  <si>
    <t>Nate the Great and the Stolen Base　　（A YEARLING BOOK）</t>
  </si>
  <si>
    <t>Nate the Great and the Pillowcase　　（A Yearling Book）</t>
  </si>
  <si>
    <t>Nate the Great and the Mushy Valentine　　（A YEARLING BOOK）</t>
  </si>
  <si>
    <t>Nate the Great and the Tardy Tortoise　　（A YEARLING BOOK）</t>
  </si>
  <si>
    <t>Nate the Great and the Crunchy Christmas　　（A YEARLING BOOK）</t>
  </si>
  <si>
    <t>Nate the Great Saves the King of Sweden　　（A YEARLING BOOK）</t>
  </si>
  <si>
    <t>Nate the Great and me The Case of the Fleeing Fang　　（A Yearling Book）</t>
  </si>
  <si>
    <t>Nate the Great SAN FRANCISCO DETECTIVE　　（A Yearling Book）</t>
  </si>
  <si>
    <t>Nate the Great and the Big Sniff　　（A YEARLING BOOK）</t>
  </si>
  <si>
    <t>Nate the Great and the Monster Mess　　（A YEARLING BOOK）</t>
  </si>
  <si>
    <t>Nate the Great on the Owl Express　　（A YEARLING BOOK）</t>
  </si>
  <si>
    <t>Nate the Great Talks Turkey　　（A YEARLING BOOK）</t>
  </si>
  <si>
    <t>Nate the Great and the Hungry Book Club　　（A YEARLING BOOK）</t>
  </si>
  <si>
    <t>Nate the Great Where Are You?　　（A YEARLING BOOK）</t>
  </si>
  <si>
    <t>by Marjorie Weinman Sharmat ; illustrated by Marc Simont</t>
  </si>
  <si>
    <t>by Marjorie Weinman Sharmat and Marc Simont</t>
  </si>
  <si>
    <t>by Marjorie Weinman Sharmat and Craig Sharmat ; illustrated by Marc Simont</t>
  </si>
  <si>
    <t>by Marjorie Weinman Sharmat and Rosalind Weinman ; illustrated by Marc Simont</t>
  </si>
  <si>
    <t>by Marjorie Weinman Sharmat and Mitchell Sharmat ; illustrated by Martha Weston in the style of Marc Simont</t>
  </si>
  <si>
    <t>by Marjorie Weinman Sharmat ; illustrated by Martha Weston in the style of Marc Simont</t>
  </si>
  <si>
    <t>by Marjorie Weinman Sharmat and Mitchell Sharmat ; illustrated by Jody Wheeler in the style of Marc Simont</t>
  </si>
  <si>
    <t>Yearling</t>
  </si>
  <si>
    <t>c1972, 2004</t>
  </si>
  <si>
    <t>c1974, 2006</t>
  </si>
  <si>
    <t>c1975, 2007</t>
  </si>
  <si>
    <t>c1977, 2007</t>
  </si>
  <si>
    <t>c1978, 2006</t>
  </si>
  <si>
    <t>c1981, 2007</t>
  </si>
  <si>
    <t>c1982, 2005</t>
  </si>
  <si>
    <t>c1985, 2004</t>
  </si>
  <si>
    <t>c1986, 2005</t>
  </si>
  <si>
    <t>c1987, 2005</t>
  </si>
  <si>
    <t>c1989, 2006</t>
  </si>
  <si>
    <t>c1989, 2005</t>
  </si>
  <si>
    <t>c1990, 2007</t>
  </si>
  <si>
    <t>c1992, 2006</t>
  </si>
  <si>
    <t>c1993, 2006</t>
  </si>
  <si>
    <t>c1994, 2004</t>
  </si>
  <si>
    <t>c1995, 2005</t>
  </si>
  <si>
    <t>c1996, 2005</t>
  </si>
  <si>
    <t>c1997, 2006</t>
  </si>
  <si>
    <t>c2000, 2005</t>
  </si>
  <si>
    <t>c2001, 2007</t>
  </si>
  <si>
    <t>c1999, 2005</t>
  </si>
  <si>
    <t>c2003, 2004</t>
  </si>
  <si>
    <t>c2006, 2007</t>
  </si>
  <si>
    <t>c2009, 2011</t>
  </si>
  <si>
    <t>c2014</t>
  </si>
  <si>
    <t>多読16-1</t>
    <phoneticPr fontId="5"/>
  </si>
  <si>
    <t>多読16-2</t>
  </si>
  <si>
    <t>多読16-3</t>
  </si>
  <si>
    <t>多読16-4</t>
  </si>
  <si>
    <t>多読16-5</t>
  </si>
  <si>
    <t>多読16-6</t>
  </si>
  <si>
    <t>多読16-7</t>
  </si>
  <si>
    <t>多読16-8</t>
  </si>
  <si>
    <t>多読16-9</t>
  </si>
  <si>
    <t>多読16-10</t>
  </si>
  <si>
    <t>多読16-11</t>
  </si>
  <si>
    <t>多読16-12</t>
  </si>
  <si>
    <t>多読16-13</t>
  </si>
  <si>
    <t>多読16-14</t>
  </si>
  <si>
    <t>多読16-15</t>
  </si>
  <si>
    <t>多読16-16</t>
  </si>
  <si>
    <t>多読16-17</t>
  </si>
  <si>
    <t>多読16-18</t>
  </si>
  <si>
    <t>多読16-19</t>
  </si>
  <si>
    <t>多読16-20</t>
  </si>
  <si>
    <t>多読16-21</t>
  </si>
  <si>
    <t>多読16-22</t>
  </si>
  <si>
    <t>多読16-23</t>
  </si>
  <si>
    <t>多読16-24</t>
  </si>
  <si>
    <t>多読16-25</t>
  </si>
  <si>
    <t>多読16-26</t>
  </si>
  <si>
    <t>多読16-27</t>
  </si>
  <si>
    <t>Who Was Abraham Lincoln?　　（Who Was--?）</t>
  </si>
  <si>
    <t>Who Was Albert Einstein?　　（Who Was--?）</t>
  </si>
  <si>
    <t>Who Was Amelia Earhart?　　（Who Was--?）</t>
  </si>
  <si>
    <t>Who Was Anne Frank?　　（Who Was--?）</t>
  </si>
  <si>
    <t>Who Was Babe Ruth?　　（Who Was--?）</t>
  </si>
  <si>
    <t>Who Is Bill Gates?　　（Who Was--?）</t>
  </si>
  <si>
    <t>Who Is Bob Dylan?　　（Who Was--?）</t>
  </si>
  <si>
    <t>Who Was Bruce Lee?　　（Who Was--?）</t>
  </si>
  <si>
    <t>Who Was Charles Darwin?　　（Who Was--?）</t>
  </si>
  <si>
    <t>Who Was Elvis Presley?　　（Who Was--?）</t>
  </si>
  <si>
    <t>Who Is George Lucas?　　（Who Was--?）</t>
  </si>
  <si>
    <t>Who Was George Washington?　　（Who Was--?）</t>
  </si>
  <si>
    <t>Who Was Helen Keller?　　（Who Was--?）</t>
  </si>
  <si>
    <t>Who Is J. K. Rowling?　　（Who Was--?）</t>
  </si>
  <si>
    <t>Who Was Jackie Robinson?　　（Who Was--?）</t>
  </si>
  <si>
    <t>Who Was John F. Kennedy?　　（Who Was--?）</t>
  </si>
  <si>
    <t>Who Was Leonardo da Vinci?　　（Who Was--?）</t>
  </si>
  <si>
    <t>Who Was Louis Armstrong?　　（Who Was--?）</t>
  </si>
  <si>
    <t>Who Was Marco Polo?　　（Who Was--?）</t>
  </si>
  <si>
    <t>Who Was Neil Armstrong?　　（Who Was--?）</t>
  </si>
  <si>
    <t>Who Was Nelson Mandela?　　（Who Was--?）</t>
  </si>
  <si>
    <t>Who Was Pablo Picasso?　　（Who Was--?）</t>
  </si>
  <si>
    <t>Who Was Steve Jobs?　　（Who Was--?）</t>
  </si>
  <si>
    <t>Who Were The Beatles?　　（Who Was--?）</t>
  </si>
  <si>
    <t>Who Was Thomas Alva Edison?　　（Who Was--?）</t>
  </si>
  <si>
    <t>Who Was Thomas Jefferson?　　（Who Was--?）</t>
  </si>
  <si>
    <t>Who Was Walt Disney?　　（Who Was--?）</t>
  </si>
  <si>
    <t>Who Was William Shakespeare?　　（Who Was--?）</t>
  </si>
  <si>
    <t>Who Was Wolfgang Amadeus Mozart?　　（Who Was--?）</t>
  </si>
  <si>
    <t>by Janet B. Pascal</t>
  </si>
  <si>
    <t>by Jess Brallier</t>
  </si>
  <si>
    <t>by Kate Boehm Jerome</t>
  </si>
  <si>
    <t>by Ann Abramson</t>
  </si>
  <si>
    <t>by Joan Holub</t>
  </si>
  <si>
    <t>by Patricia Brennan Demuth</t>
  </si>
  <si>
    <t>by Jim O'Connor</t>
  </si>
  <si>
    <t>by Jim Gigliotti</t>
  </si>
  <si>
    <t>by Deborah Hopkinson</t>
  </si>
  <si>
    <t>by Geoff Edgers</t>
  </si>
  <si>
    <t xml:space="preserve">by Pam Pollack and Meg Belviso </t>
  </si>
  <si>
    <t>by Roberta Edwards</t>
  </si>
  <si>
    <t>by Gare Thompson</t>
  </si>
  <si>
    <t>by Pam Pollack and Meg Belviso</t>
  </si>
  <si>
    <t>by Gail Herman</t>
  </si>
  <si>
    <t>by Yona Zeldis McDonough</t>
  </si>
  <si>
    <t>written and illustrated by True Kelley</t>
  </si>
  <si>
    <t>by Margaret Frigh</t>
  </si>
  <si>
    <t>by Dennis Brindell Fradin</t>
  </si>
  <si>
    <t>by Whitney Stewart</t>
  </si>
  <si>
    <t>by Celeste Davidson Mannis</t>
  </si>
  <si>
    <t>Grosset &amp; Dunlap</t>
  </si>
  <si>
    <t>Penguin Workshop</t>
  </si>
  <si>
    <t>c2008</t>
  </si>
  <si>
    <t>c2007</t>
  </si>
  <si>
    <t>c2012</t>
  </si>
  <si>
    <t>c2013</t>
  </si>
  <si>
    <t>c2013, 2016</t>
  </si>
  <si>
    <t>c2009</t>
  </si>
  <si>
    <t>c2010</t>
  </si>
  <si>
    <t>c2008, 2012</t>
  </si>
  <si>
    <t>c2006</t>
  </si>
  <si>
    <t>多読17-1</t>
    <phoneticPr fontId="5"/>
  </si>
  <si>
    <t>多読17-2</t>
  </si>
  <si>
    <t>多読17-3</t>
  </si>
  <si>
    <t>多読17-4</t>
  </si>
  <si>
    <t>多読17-5</t>
  </si>
  <si>
    <t>多読17-6</t>
  </si>
  <si>
    <t>多読17-7</t>
  </si>
  <si>
    <t>多読17-8</t>
  </si>
  <si>
    <t>多読17-9</t>
  </si>
  <si>
    <t>多読17-10</t>
  </si>
  <si>
    <t>多読17-11</t>
  </si>
  <si>
    <t>多読17-12</t>
  </si>
  <si>
    <t>多読17-13</t>
  </si>
  <si>
    <t>多読17-14</t>
  </si>
  <si>
    <t>多読17-15</t>
  </si>
  <si>
    <t>多読17-16</t>
  </si>
  <si>
    <t>多読17-17</t>
  </si>
  <si>
    <t>多読17-18</t>
  </si>
  <si>
    <t>多読17-19</t>
  </si>
  <si>
    <t>多読17-20</t>
  </si>
  <si>
    <t>多読17-21</t>
  </si>
  <si>
    <t>多読17-22</t>
  </si>
  <si>
    <t>多読17-23</t>
  </si>
  <si>
    <t>多読17-24</t>
  </si>
  <si>
    <t>多読17-25</t>
  </si>
  <si>
    <t>多読17-26</t>
  </si>
  <si>
    <t>多読17-27</t>
  </si>
  <si>
    <t>多読17-28</t>
  </si>
  <si>
    <t>多読17-29</t>
  </si>
  <si>
    <t>見学しよう工事現場8 公園</t>
    <phoneticPr fontId="5"/>
  </si>
  <si>
    <t>溝渕/利明∥監修</t>
    <phoneticPr fontId="5"/>
  </si>
  <si>
    <t>ほるぷ出版</t>
    <phoneticPr fontId="5"/>
  </si>
  <si>
    <t>追加</t>
    <rPh sb="0" eb="2">
      <t>ツイカ</t>
    </rPh>
    <phoneticPr fontId="5"/>
  </si>
  <si>
    <t>児・社会2-6</t>
    <phoneticPr fontId="5"/>
  </si>
  <si>
    <t>児・社会2-7</t>
  </si>
  <si>
    <t>児・社会2-8</t>
  </si>
  <si>
    <t>ルールとマナーを学ぶ子ども生活図鑑　4　人間関係編</t>
    <phoneticPr fontId="5"/>
  </si>
  <si>
    <t>子どもの生活を考える会∥編</t>
    <phoneticPr fontId="5"/>
  </si>
  <si>
    <t>追加
15/457/385</t>
    <rPh sb="0" eb="2">
      <t>ツイカ</t>
    </rPh>
    <phoneticPr fontId="5"/>
  </si>
  <si>
    <t>マナー2-5</t>
    <phoneticPr fontId="5"/>
  </si>
  <si>
    <t>マナー2-4</t>
    <phoneticPr fontId="5"/>
  </si>
  <si>
    <t>のりものくらべ 4 
いろいろな船</t>
    <rPh sb="16" eb="17">
      <t>フネ</t>
    </rPh>
    <phoneticPr fontId="5"/>
  </si>
  <si>
    <t>■おはなし会の小道具</t>
    <phoneticPr fontId="5"/>
  </si>
  <si>
    <t>出し物たっぷりネタ帳 2 誕生会 入園式 クリスマス会 お別れ会 いつでも　</t>
    <phoneticPr fontId="5"/>
  </si>
  <si>
    <t>出し物たっぷりネタ帳 [1] 誕生会 入園式 クリスマス会 お別れ会 いつでも</t>
    <phoneticPr fontId="5"/>
  </si>
  <si>
    <t>作って・歌って・話して・あそぶおはなし小道具 手作りおもちゃ　</t>
    <phoneticPr fontId="5"/>
  </si>
  <si>
    <t>おはなしおばさんの小道具 続</t>
    <phoneticPr fontId="5"/>
  </si>
  <si>
    <t>おはなしおばさんの小道具</t>
    <phoneticPr fontId="5"/>
  </si>
  <si>
    <t>保育で大活躍!もっと楽しい!手袋シアター amicoさんのかわいい手袋が大集合!</t>
    <phoneticPr fontId="5"/>
  </si>
  <si>
    <t>保育で使える!ワクワク手袋シアター amicoさんのかわいい手袋が大集合!</t>
    <phoneticPr fontId="5"/>
  </si>
  <si>
    <t>amico</t>
    <phoneticPr fontId="5"/>
  </si>
  <si>
    <t>藤田/浩子</t>
    <phoneticPr fontId="5"/>
  </si>
  <si>
    <t>芳賀/哲</t>
    <phoneticPr fontId="5"/>
  </si>
  <si>
    <t>阿部/恵</t>
    <phoneticPr fontId="5"/>
  </si>
  <si>
    <t>ナツメ社</t>
    <phoneticPr fontId="5"/>
  </si>
  <si>
    <t>一声社</t>
    <phoneticPr fontId="5"/>
  </si>
  <si>
    <t>ひかりのくに</t>
    <phoneticPr fontId="5"/>
  </si>
  <si>
    <t>児・読活17-1</t>
    <phoneticPr fontId="5"/>
  </si>
  <si>
    <t>児・読活17-2</t>
  </si>
  <si>
    <t>児・読活17-3</t>
  </si>
  <si>
    <t>児・読活17-4</t>
  </si>
  <si>
    <t>児・読活17-5</t>
  </si>
  <si>
    <t>児・読活17-6</t>
  </si>
  <si>
    <t>児・読活17-7</t>
  </si>
  <si>
    <t>■ベトナム語(絵本)2　いきもの</t>
    <rPh sb="5" eb="6">
      <t>ゴ</t>
    </rPh>
    <rPh sb="7" eb="9">
      <t>エホン</t>
    </rPh>
    <phoneticPr fontId="7"/>
  </si>
  <si>
    <t>ケロリンピック</t>
    <phoneticPr fontId="7"/>
  </si>
  <si>
    <t>ばったくん</t>
    <phoneticPr fontId="7"/>
  </si>
  <si>
    <t>ぞうくんのさんぽ</t>
    <phoneticPr fontId="7"/>
  </si>
  <si>
    <t>うしろにいるのだあれ</t>
    <phoneticPr fontId="7"/>
  </si>
  <si>
    <t>うしろにいるのだあれ　うみのなかまたち</t>
    <phoneticPr fontId="7"/>
  </si>
  <si>
    <t>うずらちゃんのかくれんぼ</t>
    <phoneticPr fontId="7"/>
  </si>
  <si>
    <t>ぺんぎんたいそう</t>
    <phoneticPr fontId="7"/>
  </si>
  <si>
    <t>Kerolympic</t>
    <phoneticPr fontId="7"/>
  </si>
  <si>
    <t>Châu Chấu Đi Dạo</t>
    <phoneticPr fontId="7"/>
  </si>
  <si>
    <t>Bạn Voi Đi Dạo</t>
    <phoneticPr fontId="7"/>
  </si>
  <si>
    <t>Chim Cánh Cụt Tập Thể Dục</t>
    <phoneticPr fontId="7"/>
  </si>
  <si>
    <t>大原/悦子‖文</t>
    <phoneticPr fontId="7"/>
  </si>
  <si>
    <t>五味/太郎∥作</t>
    <phoneticPr fontId="7"/>
  </si>
  <si>
    <t>なかの/ひろたか∥さく・え</t>
    <phoneticPr fontId="7"/>
  </si>
  <si>
    <t>accototo∥著</t>
    <phoneticPr fontId="7"/>
  </si>
  <si>
    <t>きもと/ももこ∥さく</t>
    <phoneticPr fontId="7"/>
  </si>
  <si>
    <t>齋藤/槇‖さく</t>
    <phoneticPr fontId="7"/>
  </si>
  <si>
    <t>Lời: Etsuko Ohara</t>
    <phoneticPr fontId="7"/>
  </si>
  <si>
    <t>Tác giả Gomi Taro</t>
    <phoneticPr fontId="7"/>
  </si>
  <si>
    <t>Tranh và lời Nakano Hirotaka</t>
    <phoneticPr fontId="7"/>
  </si>
  <si>
    <t>accototo</t>
    <phoneticPr fontId="7"/>
  </si>
  <si>
    <t>Tác giả Kimoto Momoko</t>
    <phoneticPr fontId="7"/>
  </si>
  <si>
    <t>Tác giả Maki Saito</t>
    <phoneticPr fontId="7"/>
  </si>
  <si>
    <t>福音館書店</t>
    <phoneticPr fontId="7"/>
  </si>
  <si>
    <t>幻冬舎</t>
    <phoneticPr fontId="7"/>
  </si>
  <si>
    <t>Nhà xuất bản thế Giới</t>
    <phoneticPr fontId="7"/>
  </si>
  <si>
    <t>Nhà xuất bản Kim Đồng</t>
    <phoneticPr fontId="7"/>
  </si>
  <si>
    <t>Nhà xuất bản phụ nữ</t>
    <phoneticPr fontId="7"/>
  </si>
  <si>
    <t>2020年3月</t>
    <rPh sb="4" eb="5">
      <t>ネン</t>
    </rPh>
    <rPh sb="6" eb="7">
      <t>ガツ</t>
    </rPh>
    <phoneticPr fontId="7"/>
  </si>
  <si>
    <t>1989年2月</t>
    <rPh sb="4" eb="5">
      <t>ネン</t>
    </rPh>
    <rPh sb="6" eb="7">
      <t>ガツ</t>
    </rPh>
    <phoneticPr fontId="7"/>
  </si>
  <si>
    <t>2007年4月</t>
    <rPh sb="4" eb="5">
      <t>ネン</t>
    </rPh>
    <rPh sb="6" eb="7">
      <t>ガツ</t>
    </rPh>
    <phoneticPr fontId="7"/>
  </si>
  <si>
    <t>2008年5月</t>
    <rPh sb="4" eb="5">
      <t>ネン</t>
    </rPh>
    <rPh sb="6" eb="7">
      <t>ガツ</t>
    </rPh>
    <phoneticPr fontId="7"/>
  </si>
  <si>
    <t>1994年2月</t>
    <rPh sb="4" eb="5">
      <t>ネン</t>
    </rPh>
    <rPh sb="6" eb="7">
      <t>ガツ</t>
    </rPh>
    <phoneticPr fontId="7"/>
  </si>
  <si>
    <t>2016年6月</t>
    <rPh sb="4" eb="5">
      <t>ネン</t>
    </rPh>
    <rPh sb="6" eb="7">
      <t>ガツ</t>
    </rPh>
    <phoneticPr fontId="7"/>
  </si>
  <si>
    <t>2017年</t>
    <rPh sb="4" eb="5">
      <t>ネン</t>
    </rPh>
    <phoneticPr fontId="7"/>
  </si>
  <si>
    <t>2018年</t>
    <rPh sb="4" eb="5">
      <t>ネン</t>
    </rPh>
    <phoneticPr fontId="7"/>
  </si>
  <si>
    <t>2020年</t>
    <rPh sb="4" eb="5">
      <t>ネン</t>
    </rPh>
    <phoneticPr fontId="7"/>
  </si>
  <si>
    <t>[2017年]</t>
    <rPh sb="5" eb="6">
      <t>ネン</t>
    </rPh>
    <phoneticPr fontId="7"/>
  </si>
  <si>
    <t>2019年</t>
    <rPh sb="4" eb="5">
      <t>ネン</t>
    </rPh>
    <phoneticPr fontId="7"/>
  </si>
  <si>
    <t>児・ベトE2-1</t>
    <rPh sb="0" eb="1">
      <t>ジ</t>
    </rPh>
    <phoneticPr fontId="5"/>
  </si>
  <si>
    <t>児・ベトE2-2</t>
    <rPh sb="0" eb="1">
      <t>ジ</t>
    </rPh>
    <phoneticPr fontId="5"/>
  </si>
  <si>
    <t>児・ベトE2-3</t>
    <rPh sb="0" eb="1">
      <t>ジ</t>
    </rPh>
    <phoneticPr fontId="5"/>
  </si>
  <si>
    <t>児・ベトE2-4</t>
    <rPh sb="0" eb="1">
      <t>ジ</t>
    </rPh>
    <phoneticPr fontId="5"/>
  </si>
  <si>
    <t>児・ベトE2-5</t>
    <rPh sb="0" eb="1">
      <t>ジ</t>
    </rPh>
    <phoneticPr fontId="5"/>
  </si>
  <si>
    <t>児・ベトE2-6</t>
    <rPh sb="0" eb="1">
      <t>ジ</t>
    </rPh>
    <phoneticPr fontId="5"/>
  </si>
  <si>
    <t>児・ベトE2-7</t>
    <rPh sb="0" eb="1">
      <t>ジ</t>
    </rPh>
    <phoneticPr fontId="5"/>
  </si>
  <si>
    <t>児・ベトE2-8</t>
    <rPh sb="0" eb="1">
      <t>ジ</t>
    </rPh>
    <phoneticPr fontId="5"/>
  </si>
  <si>
    <t>児・ベトE2-9</t>
    <rPh sb="0" eb="1">
      <t>ジ</t>
    </rPh>
    <phoneticPr fontId="5"/>
  </si>
  <si>
    <t>児・ベトE2-10</t>
    <rPh sb="0" eb="1">
      <t>ジ</t>
    </rPh>
    <phoneticPr fontId="5"/>
  </si>
  <si>
    <t>児・ベトE2-11</t>
    <rPh sb="0" eb="1">
      <t>ジ</t>
    </rPh>
    <phoneticPr fontId="5"/>
  </si>
  <si>
    <t>児・ベトE2-12</t>
    <rPh sb="0" eb="1">
      <t>ジ</t>
    </rPh>
    <phoneticPr fontId="5"/>
  </si>
  <si>
    <t>児・ベトE2-13</t>
    <rPh sb="0" eb="1">
      <t>ジ</t>
    </rPh>
    <phoneticPr fontId="5"/>
  </si>
  <si>
    <t>児・ベトE2-14</t>
    <rPh sb="0" eb="1">
      <t>ジ</t>
    </rPh>
    <phoneticPr fontId="5"/>
  </si>
  <si>
    <t>1123948380</t>
    <phoneticPr fontId="7"/>
  </si>
  <si>
    <t>1123948331</t>
    <phoneticPr fontId="7"/>
  </si>
  <si>
    <t>1123948299</t>
    <phoneticPr fontId="7"/>
  </si>
  <si>
    <t>1123948216</t>
    <phoneticPr fontId="7"/>
  </si>
  <si>
    <t>1123971135</t>
    <phoneticPr fontId="7"/>
  </si>
  <si>
    <t>1123948364</t>
    <phoneticPr fontId="7"/>
  </si>
  <si>
    <t>1123948372</t>
    <phoneticPr fontId="7"/>
  </si>
  <si>
    <t>7180031374</t>
    <phoneticPr fontId="7"/>
  </si>
  <si>
    <t>7180031390</t>
    <phoneticPr fontId="7"/>
  </si>
  <si>
    <t>7180031283</t>
    <phoneticPr fontId="7"/>
  </si>
  <si>
    <t>7180031481</t>
    <phoneticPr fontId="7"/>
  </si>
  <si>
    <t>7180031499</t>
    <phoneticPr fontId="7"/>
  </si>
  <si>
    <t>7180031382</t>
    <phoneticPr fontId="7"/>
  </si>
  <si>
    <t>7180031440</t>
    <phoneticPr fontId="7"/>
  </si>
  <si>
    <t>もって歩ける POCKET WONDA
鉄道</t>
    <rPh sb="3" eb="4">
      <t>アル</t>
    </rPh>
    <rPh sb="20" eb="22">
      <t>テツドウ</t>
    </rPh>
    <phoneticPr fontId="5"/>
  </si>
  <si>
    <t>■YA（中高生）用12</t>
    <phoneticPr fontId="5"/>
  </si>
  <si>
    <t xml:space="preserve">あの湖のあの家におきたこと  </t>
  </si>
  <si>
    <t xml:space="preserve">まっくろいたちのレストラン  </t>
  </si>
  <si>
    <t xml:space="preserve">迷子の魂  </t>
  </si>
  <si>
    <t xml:space="preserve">内なる町から来た話  </t>
  </si>
  <si>
    <t>もがいて、もがいて、古生物学者!!  みんなが恐竜博士になれるわけじゃないから</t>
  </si>
  <si>
    <t xml:space="preserve">めんどくさがりなきみのための文章教室  </t>
  </si>
  <si>
    <t>13歳からの「ネットのルール」  誰も傷つけないためのスマホリテラシーを身につける本</t>
  </si>
  <si>
    <t xml:space="preserve">エリーゼさんをさがして  </t>
  </si>
  <si>
    <t xml:space="preserve">拝啓パンクスノットデッドさま  </t>
  </si>
  <si>
    <t xml:space="preserve">日向丘中学校カウンセラー室  </t>
  </si>
  <si>
    <t xml:space="preserve">てのひらに未来  </t>
  </si>
  <si>
    <t xml:space="preserve">ばかみたいって言われてもいいよ 1 </t>
  </si>
  <si>
    <t xml:space="preserve">恋とポテトと夏休み  </t>
  </si>
  <si>
    <t>お庭番デイズ 上 逢沢学園女子寮日記</t>
  </si>
  <si>
    <t>お庭番デイズ 下 逢沢学園女子寮日記</t>
  </si>
  <si>
    <t xml:space="preserve">ハジメテヒラク  </t>
  </si>
  <si>
    <t xml:space="preserve">スイマー  </t>
  </si>
  <si>
    <t xml:space="preserve">卒業旅行  </t>
  </si>
  <si>
    <t>チェリーシュリンプ  わたしは、わたし</t>
  </si>
  <si>
    <t>わたしは大統領の奴隷だった  ワシントン家から逃げ出した奴隷の物語</t>
  </si>
  <si>
    <t>響け、希望の音  東北ユースオーケストラからつながる未来</t>
  </si>
  <si>
    <t xml:space="preserve">団地のコトリ  </t>
  </si>
  <si>
    <t xml:space="preserve">オルタネート  </t>
  </si>
  <si>
    <t xml:space="preserve">イーブン  </t>
  </si>
  <si>
    <t xml:space="preserve">まほうの木  </t>
  </si>
  <si>
    <t xml:space="preserve">ぼくのポーポがこいをした  </t>
  </si>
  <si>
    <t xml:space="preserve">セント・キルダの子  </t>
  </si>
  <si>
    <t xml:space="preserve">あの人が歌うのをきいたことがない  </t>
  </si>
  <si>
    <t xml:space="preserve">オオカミの旅  </t>
  </si>
  <si>
    <t xml:space="preserve">完司さんの戦争  </t>
  </si>
  <si>
    <t>オン・ザ・カム・アップ  いま、這いあがるとき</t>
  </si>
  <si>
    <t>なぜ僕らは働くのか  君が幸せになるために考えてほしい大切なこと</t>
  </si>
  <si>
    <t xml:space="preserve">蜜蜂と遠雷  </t>
  </si>
  <si>
    <t>かけはし  慈しみの人・浅川巧</t>
  </si>
  <si>
    <t xml:space="preserve">みつきの雪  </t>
  </si>
  <si>
    <t xml:space="preserve">見た目レンタルショップ 化けの皮  </t>
  </si>
  <si>
    <t xml:space="preserve">朔と新  </t>
  </si>
  <si>
    <t xml:space="preserve">サード・プレイス  </t>
  </si>
  <si>
    <t>ワタシゴト  14歳のひろしま</t>
  </si>
  <si>
    <t xml:space="preserve">ドーナツの歩道橋  </t>
  </si>
  <si>
    <t xml:space="preserve">保健室経由、かねやま本館。 [1] </t>
  </si>
  <si>
    <t xml:space="preserve">赤毛証明  </t>
  </si>
  <si>
    <t xml:space="preserve">無限の中心で  </t>
  </si>
  <si>
    <t xml:space="preserve">魔女と花火と100万円  </t>
  </si>
  <si>
    <t xml:space="preserve">世界とキレル  </t>
  </si>
  <si>
    <t>令夢の世界はスリップする  赤い夢へようこそ-前奏曲-</t>
  </si>
  <si>
    <t xml:space="preserve">坂下あたると、しじょうの宇宙  </t>
  </si>
  <si>
    <t xml:space="preserve">囚われのアマル  </t>
  </si>
  <si>
    <t xml:space="preserve">天邪鬼な皇子と唐の黒猫  </t>
  </si>
  <si>
    <t xml:space="preserve">王の祭り  </t>
  </si>
  <si>
    <t xml:space="preserve">月のケーキ  </t>
  </si>
  <si>
    <t>オオカミの時間  今そこにある不思議集</t>
  </si>
  <si>
    <t xml:space="preserve">跳べ、暁!  </t>
  </si>
  <si>
    <t xml:space="preserve">ダリウスは今日も生きづらい  </t>
  </si>
  <si>
    <t xml:space="preserve">ぼくだけのぶちまけ日記  </t>
  </si>
  <si>
    <t xml:space="preserve">ルーパートのいた夏  </t>
  </si>
  <si>
    <t xml:space="preserve">窓  </t>
  </si>
  <si>
    <t xml:space="preserve">赤ずきん、旅の途中で死体と出会う。  </t>
  </si>
  <si>
    <t xml:space="preserve">イイズナくんは今日も、  </t>
  </si>
  <si>
    <t xml:space="preserve">ナポレオンじいちゃんとぼくと永遠のバラクーダ  </t>
  </si>
  <si>
    <t xml:space="preserve">名探偵ポアロ オリエント急行の殺人  </t>
  </si>
  <si>
    <t xml:space="preserve">トミーとタペンスの大冒険 秘密機関  </t>
  </si>
  <si>
    <t xml:space="preserve">大人になるまでに読みたい15歳の海外の詩 2 </t>
  </si>
  <si>
    <t>マナーはいらない  小説の書きかた講座</t>
  </si>
  <si>
    <t>僕たちの部活動改革  部活自治・10のステップ</t>
  </si>
  <si>
    <t xml:space="preserve">人生で大事なことはみんなゴリラから教わった  </t>
  </si>
  <si>
    <t xml:space="preserve">お笑い芸人と学ぶ13歳からのSDGs  </t>
  </si>
  <si>
    <t>54字の百物語  意味がわかるとゾクゾクする超短編小説</t>
  </si>
  <si>
    <t xml:space="preserve">消えない叫び  </t>
  </si>
  <si>
    <t xml:space="preserve">自転車に乗って  </t>
  </si>
  <si>
    <t xml:space="preserve">夜フクロウとドッグフィッシュ  </t>
  </si>
  <si>
    <t xml:space="preserve">ハナコの愛したふたつの国  </t>
  </si>
  <si>
    <t>人は見た目!と言うけれど  私の顔で,自分らしく</t>
  </si>
  <si>
    <t xml:space="preserve">すごいぜ!菌類  </t>
  </si>
  <si>
    <t>アンドレイ・ウサチョフ‖作</t>
  </si>
  <si>
    <t>東洋書店新社</t>
  </si>
  <si>
    <t>2020年11月</t>
  </si>
  <si>
    <t>村田/沙耶香‖作</t>
  </si>
  <si>
    <t>2020年4月</t>
  </si>
  <si>
    <t>ベス・ウォーターズ‖文・絵</t>
  </si>
  <si>
    <t>2020年9月</t>
  </si>
  <si>
    <t>堀込/高樹‖作</t>
  </si>
  <si>
    <t>888ブックス</t>
  </si>
  <si>
    <t>ロザンヌ・パリー‖作</t>
  </si>
  <si>
    <t>2020年6月</t>
  </si>
  <si>
    <t>越智/典子‖文</t>
  </si>
  <si>
    <t>2020年8月</t>
  </si>
  <si>
    <t>アンジー・トーマス‖作</t>
  </si>
  <si>
    <t>2020年12月</t>
  </si>
  <si>
    <t>恩田/陸‖著</t>
  </si>
  <si>
    <t>中川/なをみ‖作</t>
  </si>
  <si>
    <t>眞島/めいり‖作</t>
  </si>
  <si>
    <t>いとう/みく‖著</t>
  </si>
  <si>
    <t>ささき/あり‖作</t>
  </si>
  <si>
    <t>中澤/晶子‖作</t>
  </si>
  <si>
    <t>2020年7月</t>
  </si>
  <si>
    <t>升井/純子‖著</t>
  </si>
  <si>
    <t>松素/めぐり‖著</t>
  </si>
  <si>
    <t>光丘/真理‖作</t>
  </si>
  <si>
    <t>2020年5月</t>
  </si>
  <si>
    <t>望月/雪絵‖作</t>
  </si>
  <si>
    <t>佐藤/まどか‖著</t>
  </si>
  <si>
    <t>町屋/良平‖著</t>
  </si>
  <si>
    <t>アイシャ・サイード‖作</t>
  </si>
  <si>
    <t>渡辺/仙州‖作</t>
  </si>
  <si>
    <t>児・読YA12-1</t>
  </si>
  <si>
    <t>児・読YA12-2</t>
  </si>
  <si>
    <t>児・読YA12-3</t>
  </si>
  <si>
    <t>児・読YA12-4</t>
  </si>
  <si>
    <t>児・読YA12-5</t>
  </si>
  <si>
    <t>児・読YA12-6</t>
  </si>
  <si>
    <t>児・読YA12-7</t>
  </si>
  <si>
    <t>児・読YA12-8</t>
  </si>
  <si>
    <t>児・読YA12-9</t>
  </si>
  <si>
    <t>児・読YA12-10</t>
  </si>
  <si>
    <t>児・読YA12-11</t>
  </si>
  <si>
    <t>児・読YA12-12</t>
  </si>
  <si>
    <t>児・読YA12-13</t>
  </si>
  <si>
    <t>児・読YA12-14</t>
  </si>
  <si>
    <t>児・読YA12-15</t>
  </si>
  <si>
    <t>児・読YA12-16</t>
  </si>
  <si>
    <t>児・読YA12-17</t>
  </si>
  <si>
    <t>児・読YA12-18</t>
  </si>
  <si>
    <t>児・読YA12-19</t>
  </si>
  <si>
    <t>児・読YA12-20</t>
  </si>
  <si>
    <t>児・読YA12-21</t>
  </si>
  <si>
    <t>児・読YA12-22</t>
  </si>
  <si>
    <t>児・読YA12-23</t>
  </si>
  <si>
    <t>児・読YA12-24</t>
  </si>
  <si>
    <t>児・読YA12-25</t>
  </si>
  <si>
    <t>1123978429</t>
  </si>
  <si>
    <t>1123978395</t>
  </si>
  <si>
    <t>1123978387</t>
  </si>
  <si>
    <t>1212104994</t>
  </si>
  <si>
    <t>1123977736</t>
  </si>
  <si>
    <t>1123977744</t>
  </si>
  <si>
    <t>1123977777</t>
  </si>
  <si>
    <t>1123977769</t>
  </si>
  <si>
    <t>1212104762</t>
  </si>
  <si>
    <t>1123977728</t>
  </si>
  <si>
    <t>1123978114</t>
  </si>
  <si>
    <t>1123978007</t>
  </si>
  <si>
    <t>1123978080</t>
  </si>
  <si>
    <t>1123977991</t>
  </si>
  <si>
    <t>1123977967</t>
  </si>
  <si>
    <t>1123977850</t>
  </si>
  <si>
    <t>1123977843</t>
  </si>
  <si>
    <t>1123977835</t>
  </si>
  <si>
    <t>1123977827</t>
  </si>
  <si>
    <t>1123977959</t>
  </si>
  <si>
    <t>1123977819</t>
  </si>
  <si>
    <t>1212104788</t>
  </si>
  <si>
    <t>1212104804</t>
  </si>
  <si>
    <t>1123977801</t>
  </si>
  <si>
    <t>1123977942</t>
  </si>
  <si>
    <t>双葉社</t>
  </si>
  <si>
    <t>ゆまに書房</t>
  </si>
  <si>
    <t>家の光協会</t>
  </si>
  <si>
    <t>2020年10月</t>
  </si>
  <si>
    <t>小川/英子‖著</t>
  </si>
  <si>
    <t>ジョーン・エイキン‖著</t>
  </si>
  <si>
    <t>三田村/信行‖著</t>
  </si>
  <si>
    <t>藤岡/陽子‖著</t>
  </si>
  <si>
    <t>アディーブ・コラーム‖著</t>
  </si>
  <si>
    <t>スーザン・ニールセン‖作</t>
  </si>
  <si>
    <t>ヒラリー・マッカイ‖作</t>
  </si>
  <si>
    <t>小手鞠/るい‖作</t>
  </si>
  <si>
    <t>青柳/碧人‖著</t>
  </si>
  <si>
    <t>櫻/いいよ‖著</t>
  </si>
  <si>
    <t>パスカル・リュテル‖著</t>
  </si>
  <si>
    <t>アガサ・クリスティー‖著</t>
  </si>
  <si>
    <t>青木/健‖編</t>
  </si>
  <si>
    <t>神谷/拓‖著</t>
  </si>
  <si>
    <t>山極/寿一‖著</t>
  </si>
  <si>
    <t>たかまつ/なな‖著</t>
  </si>
  <si>
    <t>氏田/雄介‖編著</t>
  </si>
  <si>
    <t>R.L.スタイン‖監修</t>
  </si>
  <si>
    <t>伊藤/礼‖[ほか]著</t>
  </si>
  <si>
    <t>ホリー・ゴールドバーグ・スローン‖作</t>
  </si>
  <si>
    <t>シンシア・カドハタ‖作</t>
  </si>
  <si>
    <t>外川/浩子‖著</t>
  </si>
  <si>
    <t>星野/保‖著</t>
  </si>
  <si>
    <t>児・読YA12-26</t>
  </si>
  <si>
    <t>1123978064</t>
  </si>
  <si>
    <t>児・読YA12-27</t>
  </si>
  <si>
    <t>1212104721</t>
  </si>
  <si>
    <t>児・読YA12-28</t>
  </si>
  <si>
    <t>1123977868</t>
  </si>
  <si>
    <t>児・読YA12-29</t>
  </si>
  <si>
    <t>1212104903</t>
  </si>
  <si>
    <t>児・読YA12-30</t>
  </si>
  <si>
    <t>1212104846</t>
  </si>
  <si>
    <t>児・読YA12-31</t>
  </si>
  <si>
    <t>1123978163</t>
  </si>
  <si>
    <t>児・読YA12-32</t>
  </si>
  <si>
    <t>1123978106</t>
  </si>
  <si>
    <t>児・読YA12-33</t>
  </si>
  <si>
    <t>1123978247</t>
  </si>
  <si>
    <t>児・読YA12-34</t>
  </si>
  <si>
    <t>1212104895</t>
  </si>
  <si>
    <t>児・読YA12-35</t>
  </si>
  <si>
    <t>1123978122</t>
  </si>
  <si>
    <t>児・読YA12-36</t>
  </si>
  <si>
    <t>1212104820</t>
  </si>
  <si>
    <t>児・読YA12-37</t>
  </si>
  <si>
    <t>1123978197</t>
  </si>
  <si>
    <t>児・読YA12-38</t>
  </si>
  <si>
    <t>1123978213</t>
  </si>
  <si>
    <t>児・読YA12-39</t>
  </si>
  <si>
    <t>1123978221</t>
  </si>
  <si>
    <t>児・読YA12-40</t>
  </si>
  <si>
    <t>1212104911</t>
  </si>
  <si>
    <t>児・読YA12-41</t>
  </si>
  <si>
    <t>1123978155</t>
  </si>
  <si>
    <t>児・読YA12-42</t>
  </si>
  <si>
    <t>1212104929</t>
  </si>
  <si>
    <t>児・読YA12-43</t>
  </si>
  <si>
    <t>1212104937</t>
  </si>
  <si>
    <t>児・読YA12-44</t>
  </si>
  <si>
    <t>1212104879</t>
  </si>
  <si>
    <t>児・読YA12-45</t>
  </si>
  <si>
    <t>1123978288</t>
  </si>
  <si>
    <t>児・読YA12-46</t>
  </si>
  <si>
    <t>1212104853</t>
  </si>
  <si>
    <t>児・読YA12-47</t>
  </si>
  <si>
    <t>1123978338</t>
  </si>
  <si>
    <t>児・読YA12-48</t>
  </si>
  <si>
    <t>1123978320</t>
  </si>
  <si>
    <t>児・読YA12-49</t>
  </si>
  <si>
    <t>1212104986</t>
  </si>
  <si>
    <t>児・読YA12-50</t>
  </si>
  <si>
    <t>1123978379</t>
  </si>
  <si>
    <t>■YA（中高生）用13</t>
    <phoneticPr fontId="5"/>
  </si>
  <si>
    <t>トーマス・ハーディング‖文</t>
  </si>
  <si>
    <t>島本/理生‖作</t>
  </si>
  <si>
    <t>オルガ・トカルチュク‖文</t>
  </si>
  <si>
    <t>ショーン・タン‖著</t>
  </si>
  <si>
    <t>木村/由莉‖著</t>
  </si>
  <si>
    <t>ブックマン社</t>
  </si>
  <si>
    <t>飛鳥新社</t>
  </si>
  <si>
    <t>小木曽/健‖監修</t>
  </si>
  <si>
    <t>メイツユニバーサルコンテンツ</t>
  </si>
  <si>
    <t>梨屋/アリエ‖著</t>
  </si>
  <si>
    <t>石川/宏千花‖作</t>
  </si>
  <si>
    <t>工藤/純子‖作</t>
  </si>
  <si>
    <t>吉田/桃子‖著</t>
  </si>
  <si>
    <t>神戸/遙真‖著</t>
  </si>
  <si>
    <t>有沢/佳映‖著</t>
  </si>
  <si>
    <t>高田/由紀子‖著</t>
  </si>
  <si>
    <t>ファン/ヨンミ‖作</t>
  </si>
  <si>
    <t>エリカ・アームストロング・ダンバー‖著</t>
  </si>
  <si>
    <t>田中/宏和‖著</t>
  </si>
  <si>
    <t>八束/澄子‖[著]</t>
  </si>
  <si>
    <t>加藤/シゲアキ‖著</t>
  </si>
  <si>
    <t xml:space="preserve">ハリネズミは月を見上げる  </t>
  </si>
  <si>
    <t>あさの/あつこ‖著</t>
  </si>
  <si>
    <t xml:space="preserve">コピーボーイ  </t>
  </si>
  <si>
    <t>ヴィンス・ヴォーター‖作</t>
  </si>
  <si>
    <t xml:space="preserve">紙の心  </t>
  </si>
  <si>
    <t>エリーザ・プリチェッリ・グエッラ‖作</t>
  </si>
  <si>
    <t xml:space="preserve">オール★アメリカン★ボーイズ  </t>
  </si>
  <si>
    <t>ジェイソン・レノルズ‖著</t>
  </si>
  <si>
    <t xml:space="preserve">ぼくたちがギュンターを殺そうとした日  </t>
  </si>
  <si>
    <t>ヘルマン・シュルツ‖作</t>
  </si>
  <si>
    <t>本能寺の敵  キリサク手裏剣</t>
  </si>
  <si>
    <t>白き花の姫王(おおきみ)  ヴァジュラの剣</t>
  </si>
  <si>
    <t>みなと/菫‖著</t>
  </si>
  <si>
    <t xml:space="preserve">影を呑んだ少女  </t>
  </si>
  <si>
    <t xml:space="preserve">ホームドアから離れてください  </t>
  </si>
  <si>
    <t>北川/樹‖著</t>
  </si>
  <si>
    <t xml:space="preserve">#塚森裕太がログアウトしたら  </t>
  </si>
  <si>
    <t>浅原/ナオト‖著</t>
  </si>
  <si>
    <t xml:space="preserve">お探し物は図書室まで  </t>
  </si>
  <si>
    <t>青山/美智子‖著</t>
  </si>
  <si>
    <t xml:space="preserve">そして誰もいなくなった  </t>
  </si>
  <si>
    <t xml:space="preserve">ミス・マープルの名推理 パディントン発4時50分  </t>
  </si>
  <si>
    <t>54字の物語 ZOO  超短編小説で読むいきもの図鑑</t>
  </si>
  <si>
    <t xml:space="preserve">恋話(こいばな)ミラクル1ダース  </t>
  </si>
  <si>
    <t>にかいどう/青‖著</t>
  </si>
  <si>
    <t xml:space="preserve">不気味な叫び  </t>
  </si>
  <si>
    <t xml:space="preserve">震える叫び  </t>
  </si>
  <si>
    <t xml:space="preserve">わたしの全てのわたしたち  </t>
  </si>
  <si>
    <t>サラ・クロッサン‖著</t>
  </si>
  <si>
    <t>ハーパーコリンズ・ジャパン</t>
  </si>
  <si>
    <t>旅が好きだ!  21人が見つけた新たな世界への扉</t>
  </si>
  <si>
    <t>ベランダの秘密基地  しゃべる猫と、家族のカタチ</t>
  </si>
  <si>
    <t>木村/色吹‖著</t>
  </si>
  <si>
    <t>QK部  トランプゲーム部の結成と挑戦</t>
  </si>
  <si>
    <t>黄黒/真直‖著</t>
  </si>
  <si>
    <t xml:space="preserve">神さまの貨物  </t>
  </si>
  <si>
    <t>ジャン=クロード・グランベール‖著</t>
  </si>
  <si>
    <t>はじめて出会う短歌100  短歌研究ジュニア</t>
  </si>
  <si>
    <t>千葉/聡‖編</t>
  </si>
  <si>
    <t>短歌研究社</t>
  </si>
  <si>
    <t xml:space="preserve">10代から考える生き方選び  </t>
  </si>
  <si>
    <t>竹信/三恵子‖著</t>
  </si>
  <si>
    <t xml:space="preserve">どこからが病気なの?  </t>
  </si>
  <si>
    <t>市原/真‖著</t>
  </si>
  <si>
    <t xml:space="preserve">部活魂!この文化部がすごい  </t>
  </si>
  <si>
    <t>読売中高生新聞編集室‖著</t>
  </si>
  <si>
    <t>児・読YA13-1</t>
  </si>
  <si>
    <t>1123978411</t>
  </si>
  <si>
    <t>児・読YA13-2</t>
  </si>
  <si>
    <t>1123978403</t>
  </si>
  <si>
    <t>児・読YA13-3</t>
  </si>
  <si>
    <t>1123978437</t>
  </si>
  <si>
    <t>児・読YA13-4</t>
  </si>
  <si>
    <t>1212104739</t>
  </si>
  <si>
    <t>児・読YA13-5</t>
  </si>
  <si>
    <t>1212104747</t>
  </si>
  <si>
    <t>児・読YA13-6</t>
  </si>
  <si>
    <t>1123977751</t>
  </si>
  <si>
    <t>児・読YA13-7</t>
  </si>
  <si>
    <t>1123977785</t>
  </si>
  <si>
    <t>児・読YA13-8</t>
  </si>
  <si>
    <t>1123977926</t>
  </si>
  <si>
    <t>児・読YA13-9</t>
  </si>
  <si>
    <t>1123977934</t>
  </si>
  <si>
    <t>児・読YA13-10</t>
  </si>
  <si>
    <t>1123977918</t>
  </si>
  <si>
    <t>児・読YA13-11</t>
  </si>
  <si>
    <t>1123977900</t>
  </si>
  <si>
    <t>児・読YA13-12</t>
  </si>
  <si>
    <t>1123977892</t>
  </si>
  <si>
    <t>児・読YA13-13</t>
  </si>
  <si>
    <t>1212104754</t>
  </si>
  <si>
    <t>児・読YA13-14</t>
  </si>
  <si>
    <t>1123977876</t>
  </si>
  <si>
    <t>児・読YA13-15</t>
  </si>
  <si>
    <t>1123977884</t>
  </si>
  <si>
    <t>児・読YA13-16</t>
  </si>
  <si>
    <t>1123978072</t>
  </si>
  <si>
    <t>児・読YA13-17</t>
  </si>
  <si>
    <t>1123978056</t>
  </si>
  <si>
    <t>児・読YA13-18</t>
  </si>
  <si>
    <t>1123978031</t>
  </si>
  <si>
    <t>児・読YA13-19</t>
  </si>
  <si>
    <t>1123978049</t>
  </si>
  <si>
    <t>児・読YA13-20</t>
  </si>
  <si>
    <t>1123977793</t>
  </si>
  <si>
    <t>児・読YA13-21</t>
  </si>
  <si>
    <t>児・読YA13-22</t>
  </si>
  <si>
    <t>1123977975</t>
  </si>
  <si>
    <t>児・読YA13-23</t>
  </si>
  <si>
    <t>1123978098</t>
  </si>
  <si>
    <t>児・読YA13-24</t>
  </si>
  <si>
    <t>1212104796</t>
  </si>
  <si>
    <t>児・読YA13-25</t>
  </si>
  <si>
    <t>1123978148</t>
  </si>
  <si>
    <t>児・読YA13-26</t>
  </si>
  <si>
    <t>1212104812</t>
  </si>
  <si>
    <t>児・読YA13-27</t>
  </si>
  <si>
    <t>1123978171</t>
  </si>
  <si>
    <t>児・読YA13-28</t>
  </si>
  <si>
    <t>1123978189</t>
  </si>
  <si>
    <t>児・読YA13-29</t>
  </si>
  <si>
    <t>1123978296</t>
  </si>
  <si>
    <t>児・読YA13-30</t>
  </si>
  <si>
    <t>1123978304</t>
  </si>
  <si>
    <t>児・読YA13-31</t>
  </si>
  <si>
    <t>1123978023</t>
  </si>
  <si>
    <t>児・読YA13-32</t>
  </si>
  <si>
    <t>1123978015</t>
  </si>
  <si>
    <t>児・読YA13-33</t>
  </si>
  <si>
    <t>1212104770</t>
  </si>
  <si>
    <t>児・読YA13-34</t>
  </si>
  <si>
    <t>1212104887</t>
  </si>
  <si>
    <t>児・読YA13-35</t>
  </si>
  <si>
    <t>1212104952</t>
  </si>
  <si>
    <t>児・読YA13-36</t>
  </si>
  <si>
    <t>1212104945</t>
  </si>
  <si>
    <t>児・読YA13-37</t>
  </si>
  <si>
    <t>1123978130</t>
  </si>
  <si>
    <t>児・読YA13-38</t>
  </si>
  <si>
    <t>1123978205</t>
  </si>
  <si>
    <t>児・読YA13-39</t>
  </si>
  <si>
    <t>1212104861</t>
  </si>
  <si>
    <t>児・読YA13-40</t>
  </si>
  <si>
    <t>1123978254</t>
  </si>
  <si>
    <t>児・読YA13-41</t>
  </si>
  <si>
    <t>1123978270</t>
  </si>
  <si>
    <t>児・読YA13-42</t>
  </si>
  <si>
    <t>1123978262</t>
  </si>
  <si>
    <t>児・読YA13-43</t>
  </si>
  <si>
    <t>1212104838</t>
  </si>
  <si>
    <t>児・読YA13-44</t>
  </si>
  <si>
    <t>1123978239</t>
  </si>
  <si>
    <t>児・読YA13-45</t>
  </si>
  <si>
    <t>1123977983</t>
  </si>
  <si>
    <t>児・読YA13-46</t>
  </si>
  <si>
    <t>1123978312</t>
  </si>
  <si>
    <t>児・読YA13-47</t>
  </si>
  <si>
    <t>1212104960</t>
  </si>
  <si>
    <t>児・読YA13-48</t>
  </si>
  <si>
    <t>1123978346</t>
  </si>
  <si>
    <t>児・読YA13-49</t>
  </si>
  <si>
    <t>1212104978</t>
  </si>
  <si>
    <t>児・読YA13-50</t>
  </si>
  <si>
    <t>1123978353</t>
  </si>
  <si>
    <t>児・読YA13-51</t>
  </si>
  <si>
    <t>1123978361</t>
  </si>
  <si>
    <t>東京 : 朝日学生新聞社</t>
    <phoneticPr fontId="5"/>
  </si>
  <si>
    <t>■写真</t>
    <rPh sb="1" eb="3">
      <t>シャシン</t>
    </rPh>
    <phoneticPr fontId="5"/>
  </si>
  <si>
    <t>■つくる１</t>
    <phoneticPr fontId="5"/>
  </si>
  <si>
    <t>■現代史２</t>
    <rPh sb="1" eb="3">
      <t>ゲンダイ</t>
    </rPh>
    <rPh sb="3" eb="4">
      <t>シ</t>
    </rPh>
    <phoneticPr fontId="5"/>
  </si>
  <si>
    <t>■現代史１</t>
    <rPh sb="1" eb="3">
      <t>ゲンダイ</t>
    </rPh>
    <rPh sb="3" eb="4">
      <t>シ</t>
    </rPh>
    <phoneticPr fontId="5"/>
  </si>
  <si>
    <t>■社会3</t>
    <phoneticPr fontId="5"/>
  </si>
  <si>
    <t>■世界の文化・くらし9</t>
    <phoneticPr fontId="5"/>
  </si>
  <si>
    <t>■スポーツ6</t>
    <phoneticPr fontId="5"/>
  </si>
  <si>
    <t>■仕事18</t>
    <phoneticPr fontId="5"/>
  </si>
  <si>
    <t>■地学1</t>
    <rPh sb="1" eb="3">
      <t>チガク</t>
    </rPh>
    <phoneticPr fontId="5"/>
  </si>
  <si>
    <t xml:space="preserve">図解日本列島100万年史 1 </t>
  </si>
  <si>
    <t xml:space="preserve">図解日本列島100万年史 2 </t>
  </si>
  <si>
    <t>山崎/晴雄‖監修</t>
  </si>
  <si>
    <t>児・地学1-1</t>
    <rPh sb="2" eb="4">
      <t>チガク</t>
    </rPh>
    <phoneticPr fontId="11"/>
  </si>
  <si>
    <t>1123891093</t>
  </si>
  <si>
    <t>児・地学1-2</t>
    <rPh sb="2" eb="4">
      <t>チガク</t>
    </rPh>
    <phoneticPr fontId="11"/>
  </si>
  <si>
    <t>1123891101</t>
  </si>
  <si>
    <t>児文館
2021</t>
    <rPh sb="0" eb="1">
      <t>ジ</t>
    </rPh>
    <rPh sb="1" eb="2">
      <t>ブン</t>
    </rPh>
    <rPh sb="2" eb="3">
      <t>カン</t>
    </rPh>
    <phoneticPr fontId="5"/>
  </si>
  <si>
    <t>藤田/晃之‖監修</t>
  </si>
  <si>
    <t>児・仕事18-1</t>
  </si>
  <si>
    <t>1123891051</t>
  </si>
  <si>
    <t>好きなモノから見つけるお仕事 2 キャリア教育にぴったり!</t>
  </si>
  <si>
    <t>児・仕事18-2</t>
  </si>
  <si>
    <t>1123891069</t>
  </si>
  <si>
    <t>好きなモノから見つけるお仕事 3 キャリア教育にぴったり!</t>
  </si>
  <si>
    <t>児・仕事18-3</t>
  </si>
  <si>
    <t>1123891077</t>
  </si>
  <si>
    <t>好きなモノから見つけるお仕事 4 キャリア教育にぴったり!</t>
  </si>
  <si>
    <t>児・仕事18-4</t>
  </si>
  <si>
    <t>1123891085</t>
  </si>
  <si>
    <t>児文館
2021</t>
    <phoneticPr fontId="5"/>
  </si>
  <si>
    <t>ストローとモールでつくる幾何学オブジェ  100均グッズで学ぶ多面体</t>
  </si>
  <si>
    <t xml:space="preserve">はるのくさばなあそび  </t>
  </si>
  <si>
    <t xml:space="preserve">花・木の実・藍・野菜・葉っぱのかんたん染めもの  </t>
  </si>
  <si>
    <t>日本数学検定協会‖著</t>
  </si>
  <si>
    <t>日本数学検定協会</t>
  </si>
  <si>
    <t>児・つく1-1</t>
  </si>
  <si>
    <t>1123890798</t>
  </si>
  <si>
    <t>佐野/高太郎‖写真</t>
  </si>
  <si>
    <t>児・つく1-2</t>
  </si>
  <si>
    <t>1123891192</t>
  </si>
  <si>
    <t>春田/香歩‖[著]</t>
  </si>
  <si>
    <t>児・つく1-3</t>
  </si>
  <si>
    <t>1123890764</t>
  </si>
  <si>
    <t xml:space="preserve">写真がかっこよくとれる30のわざ 1 </t>
  </si>
  <si>
    <t xml:space="preserve">写真がかっこよくとれる30のわざ 2 </t>
  </si>
  <si>
    <t xml:space="preserve">写真がかっこよくとれる30のわざ 3 </t>
  </si>
  <si>
    <t>塩見/徹‖監修</t>
  </si>
  <si>
    <t>児・写真1-1</t>
    <rPh sb="2" eb="4">
      <t>シャシン</t>
    </rPh>
    <phoneticPr fontId="11"/>
  </si>
  <si>
    <t>1123891119</t>
  </si>
  <si>
    <t>児・写真1-2</t>
    <rPh sb="2" eb="4">
      <t>シャシン</t>
    </rPh>
    <phoneticPr fontId="11"/>
  </si>
  <si>
    <t>1123891127</t>
  </si>
  <si>
    <t>児・写真1-3</t>
    <rPh sb="2" eb="4">
      <t>シャシン</t>
    </rPh>
    <phoneticPr fontId="11"/>
  </si>
  <si>
    <t>1123891135</t>
  </si>
  <si>
    <t>オリンピック・パラリンピック全競技 1 ルールと見どころ!</t>
  </si>
  <si>
    <t>オリンピック・パラリンピック全競技 2 ルールと見どころ!</t>
  </si>
  <si>
    <t>オリンピック・パラリンピック全競技 3 ルールと見どころ!</t>
  </si>
  <si>
    <t>オリンピック・パラリンピック全競技 4 ルールと見どころ!</t>
  </si>
  <si>
    <t>オリンピック・パラリンピック全競技 5 ルールと見どころ!</t>
  </si>
  <si>
    <t>オリンピック・パラリンピック全競技 6 ルールと見どころ!</t>
  </si>
  <si>
    <t>日本オリンピック・アカデミー‖監修</t>
  </si>
  <si>
    <t>児・スポ6-1</t>
  </si>
  <si>
    <t>1123891234</t>
  </si>
  <si>
    <t>児・スポ6-2</t>
  </si>
  <si>
    <t>1123891242</t>
  </si>
  <si>
    <t>児・スポ6-3</t>
  </si>
  <si>
    <t>1123891259</t>
  </si>
  <si>
    <t>児・スポ6-4</t>
  </si>
  <si>
    <t>1123891267</t>
  </si>
  <si>
    <t>児・スポ6-5</t>
  </si>
  <si>
    <t>1123891275</t>
  </si>
  <si>
    <t>児・スポ6-6</t>
  </si>
  <si>
    <t>1123891283</t>
  </si>
  <si>
    <t>同級生は外国人!? 1 多文化共生を考えよう</t>
  </si>
  <si>
    <t>同級生は外国人!? 2 多文化共生を考えよう</t>
  </si>
  <si>
    <t>同級生は外国人!? 3 多文化共生を考えよう</t>
  </si>
  <si>
    <t>吉富/志津代‖監修</t>
  </si>
  <si>
    <t>J334/3NX/1</t>
  </si>
  <si>
    <t>児・世くら9-1</t>
  </si>
  <si>
    <t>1123891150</t>
  </si>
  <si>
    <t>J334/3NX/2</t>
  </si>
  <si>
    <t>児・世くら9-2</t>
  </si>
  <si>
    <t>1123891168</t>
  </si>
  <si>
    <t>J334/3NX/3</t>
  </si>
  <si>
    <t>児・世くら9-3</t>
  </si>
  <si>
    <t>1123891176</t>
  </si>
  <si>
    <t xml:space="preserve">さがしてみよう!まちたんけん 1 </t>
  </si>
  <si>
    <t xml:space="preserve">さがしてみよう!まちたんけん 2 </t>
  </si>
  <si>
    <t xml:space="preserve">さがしてみよう!まちたんけん 3 </t>
  </si>
  <si>
    <t xml:space="preserve">さがしてみよう!まちたんけん 4 </t>
  </si>
  <si>
    <t xml:space="preserve">さがしてみよう!まちたんけん 5 </t>
  </si>
  <si>
    <t>森田/和良‖監修</t>
  </si>
  <si>
    <t>児・社会3-1</t>
  </si>
  <si>
    <t>1123891291</t>
  </si>
  <si>
    <t>児・社会3-2</t>
  </si>
  <si>
    <t>1123891309</t>
  </si>
  <si>
    <t>児・社会3-3</t>
  </si>
  <si>
    <t>1123891317</t>
  </si>
  <si>
    <t>児・社会3-4</t>
  </si>
  <si>
    <t>1123891325</t>
  </si>
  <si>
    <t>児・社会3-5</t>
  </si>
  <si>
    <t>1123891333</t>
  </si>
  <si>
    <t>児文館2012</t>
    <phoneticPr fontId="5"/>
  </si>
  <si>
    <t xml:space="preserve">未来をつかめ!平成ビジュアル図鑑 [1] </t>
  </si>
  <si>
    <t xml:space="preserve">未来をつかめ!平成ビジュアル図鑑 [2] </t>
  </si>
  <si>
    <t xml:space="preserve">未来をつかめ!平成ビジュアル図鑑 [3] </t>
  </si>
  <si>
    <t>大江/近‖総監修</t>
  </si>
  <si>
    <t>児・現史2-1</t>
  </si>
  <si>
    <t>1123891200</t>
  </si>
  <si>
    <t>児・現史2-2</t>
  </si>
  <si>
    <t>1123891218</t>
  </si>
  <si>
    <t>児・現史2-3</t>
  </si>
  <si>
    <t>1123891226</t>
  </si>
  <si>
    <t>どーんとやさい [1]:きゃっきゃキャベツ</t>
    <phoneticPr fontId="5"/>
  </si>
  <si>
    <t>いわさゆうこ∥さく</t>
    <phoneticPr fontId="5"/>
  </si>
  <si>
    <t>童心社</t>
    <phoneticPr fontId="5"/>
  </si>
  <si>
    <t>こどもくらぶ∥編</t>
    <phoneticPr fontId="5"/>
  </si>
  <si>
    <t>同友館</t>
    <phoneticPr fontId="5"/>
  </si>
  <si>
    <t>企業内職人図鑑 私たちがつくっています。 4　伝統工芸品</t>
    <phoneticPr fontId="5"/>
  </si>
  <si>
    <t>企業内職人図鑑 私たちがつくっています。 6　伝統食品</t>
    <phoneticPr fontId="5"/>
  </si>
  <si>
    <t>企業内職人図鑑 私たちがつくっています。 5　衣類・かばん</t>
    <phoneticPr fontId="5"/>
  </si>
  <si>
    <t>児・もの
4-5</t>
    <phoneticPr fontId="5"/>
  </si>
  <si>
    <t>児・もの
4-7</t>
  </si>
  <si>
    <t>児・もの
4-8</t>
  </si>
  <si>
    <t>児・もの
4-9</t>
  </si>
  <si>
    <t>児・もの
4-10</t>
  </si>
  <si>
    <t>児・もの
4-11</t>
  </si>
  <si>
    <t>児・もの
4-12</t>
  </si>
  <si>
    <t>児・もの
4-13</t>
  </si>
  <si>
    <t>児・もの
4-14</t>
  </si>
  <si>
    <t>児・もの
4-6</t>
  </si>
  <si>
    <t>企業内職人図鑑 7
伝統工芸品の二</t>
    <phoneticPr fontId="5"/>
  </si>
  <si>
    <t>企業内職人図鑑 8
建築・木工</t>
    <phoneticPr fontId="5"/>
  </si>
  <si>
    <t>企業内職人図鑑 9
機械・金属加工</t>
    <phoneticPr fontId="5"/>
  </si>
  <si>
    <t>企業内職人図鑑 10
伝統工芸品の三</t>
    <phoneticPr fontId="5"/>
  </si>
  <si>
    <t>企業内職人図鑑 11
料理・菓子</t>
    <phoneticPr fontId="5"/>
  </si>
  <si>
    <t>企業内職人図鑑 12
印刷・製本</t>
    <phoneticPr fontId="5"/>
  </si>
  <si>
    <t>企業内職人図鑑 13
伝統工芸品の四</t>
    <phoneticPr fontId="5"/>
  </si>
  <si>
    <t>2013.10</t>
    <phoneticPr fontId="5"/>
  </si>
  <si>
    <t>町工場の底力　6
地場産業から世界へ</t>
    <phoneticPr fontId="5"/>
  </si>
  <si>
    <t>町工場の底力　7
ものづくりは楽しい　</t>
    <phoneticPr fontId="5"/>
  </si>
  <si>
    <t>町工場の底力　8
下町ボブスレーの挑戦</t>
    <phoneticPr fontId="5"/>
  </si>
  <si>
    <t>児・もの2-5</t>
    <rPh sb="0" eb="1">
      <t>ジ</t>
    </rPh>
    <phoneticPr fontId="5"/>
  </si>
  <si>
    <t>児・もの2-6</t>
    <rPh sb="0" eb="1">
      <t>ジ</t>
    </rPh>
    <phoneticPr fontId="5"/>
  </si>
  <si>
    <t>児・もの2-7</t>
    <rPh sb="0" eb="1">
      <t>ジ</t>
    </rPh>
    <phoneticPr fontId="5"/>
  </si>
  <si>
    <t>児・もの2-8</t>
    <rPh sb="0" eb="1">
      <t>ジ</t>
    </rPh>
    <phoneticPr fontId="5"/>
  </si>
  <si>
    <t xml:space="preserve">ペットのきんぎょがおならをしたら…? </t>
    <phoneticPr fontId="5"/>
  </si>
  <si>
    <t>マイケル・ローゼン作 トニー・ロス絵</t>
    <phoneticPr fontId="5"/>
  </si>
  <si>
    <t>徳間書店</t>
    <phoneticPr fontId="5"/>
  </si>
  <si>
    <t>J933/5223N/ロ(2)</t>
    <phoneticPr fontId="5"/>
  </si>
  <si>
    <t>児・読低9-28</t>
    <phoneticPr fontId="5"/>
  </si>
  <si>
    <t>■低学年用10</t>
    <phoneticPr fontId="5"/>
  </si>
  <si>
    <t xml:space="preserve">モンゴル大草原800年  </t>
  </si>
  <si>
    <t xml:space="preserve">チトくんとにぎやかないちば  </t>
  </si>
  <si>
    <t>どうぶつのかおならべてみた!　やってみた!ずかん</t>
  </si>
  <si>
    <t xml:space="preserve">スタンリーとちいさな火星人  </t>
  </si>
  <si>
    <t xml:space="preserve">月でたんじょうパーティーをひらいたら  </t>
  </si>
  <si>
    <t xml:space="preserve">ガラスのなかのくじら  </t>
  </si>
  <si>
    <t xml:space="preserve">お正月がやってくる  </t>
  </si>
  <si>
    <t>チェクポ  おばあちゃんがくれたたいせつなつつみ</t>
  </si>
  <si>
    <t>イワシ大王のゆめ  韓国のむかしばなし</t>
  </si>
  <si>
    <t xml:space="preserve">13800000000ねんきみのたび  </t>
  </si>
  <si>
    <t xml:space="preserve">いまのわたしにできること  </t>
  </si>
  <si>
    <t xml:space="preserve">かんけり  </t>
  </si>
  <si>
    <t xml:space="preserve">せかいでさいしょのポテトチップス  </t>
  </si>
  <si>
    <t xml:space="preserve">あずき  </t>
  </si>
  <si>
    <t xml:space="preserve">にゅうどうぐも  </t>
  </si>
  <si>
    <t xml:space="preserve">いっしょにかえろう  </t>
  </si>
  <si>
    <t>「いたいっ!」がうんだ大発明  ばんそうこうたんじょうものがたり</t>
  </si>
  <si>
    <t>カタカタカタ  おばあちゃんのたからもの</t>
  </si>
  <si>
    <t xml:space="preserve">石はなにからできている?  </t>
  </si>
  <si>
    <t xml:space="preserve">どしゃぶり  </t>
  </si>
  <si>
    <t xml:space="preserve">ナージャの5つのがっこう  </t>
  </si>
  <si>
    <t xml:space="preserve">まゆとかっぱ  </t>
  </si>
  <si>
    <t xml:space="preserve">かんぺきなこども  </t>
  </si>
  <si>
    <t xml:space="preserve">みえるとかみえないとか  </t>
  </si>
  <si>
    <t xml:space="preserve">ぼくのなまえはへいたろう  </t>
  </si>
  <si>
    <t xml:space="preserve">飛行機しゅっぱつ!  </t>
  </si>
  <si>
    <t xml:space="preserve">コレットのにげたインコ  </t>
  </si>
  <si>
    <t xml:space="preserve">おにいちゃんとぼく  </t>
  </si>
  <si>
    <t>クリスマスのあかり  チェコのイブのできごと</t>
  </si>
  <si>
    <t>ホイホイとフムフム  たいへんなさんぽ</t>
  </si>
  <si>
    <t xml:space="preserve">みけねえちゃんにいうてみな  </t>
  </si>
  <si>
    <t xml:space="preserve">ハヤクさん一家とかしこいねこ  </t>
  </si>
  <si>
    <t xml:space="preserve">ウィリーのぼうけん  </t>
  </si>
  <si>
    <t xml:space="preserve">しぶがきほしがきあまいかき  </t>
  </si>
  <si>
    <t xml:space="preserve">となりはリュウくん  </t>
  </si>
  <si>
    <t xml:space="preserve">嵐をしずめたネコの歌  </t>
  </si>
  <si>
    <t xml:space="preserve">おうちずきん  </t>
  </si>
  <si>
    <t xml:space="preserve">カイとティムよるのぼうけん  </t>
  </si>
  <si>
    <t xml:space="preserve">きれいずきのマグスおばさん  </t>
  </si>
  <si>
    <t xml:space="preserve">魔女ののろいアメ  </t>
  </si>
  <si>
    <t xml:space="preserve">そらのかんちゃん、ちていのコロちゃん  </t>
  </si>
  <si>
    <t>カテリネッラとおにのフライパン  イタリアのおいしい話</t>
  </si>
  <si>
    <t xml:space="preserve">イースターのたまごの木  </t>
  </si>
  <si>
    <t xml:space="preserve">ぼうけんはバスにのって  </t>
  </si>
  <si>
    <t xml:space="preserve">クルルちゃんとコロロちゃん  </t>
  </si>
  <si>
    <t xml:space="preserve">わたしといろんなねこ  </t>
  </si>
  <si>
    <t xml:space="preserve">ハンカチともだち  </t>
  </si>
  <si>
    <t xml:space="preserve">二年二組のたからばこ  </t>
  </si>
  <si>
    <t xml:space="preserve">あらいぐまのせんたくもの  </t>
  </si>
  <si>
    <t>イチンノロブ・ガンバートル‖文</t>
  </si>
  <si>
    <t>アティヌーケ‖文</t>
  </si>
  <si>
    <t>サイモン・ジェームズ‖作</t>
  </si>
  <si>
    <t>ジョイス・ラパン‖文</t>
  </si>
  <si>
    <t>トロイ・ハウエル‖作</t>
  </si>
  <si>
    <t>秋山/とも子‖作・絵</t>
  </si>
  <si>
    <t>イ/チュニ‖ぶん</t>
  </si>
  <si>
    <t>チョン/ミジン‖再話</t>
  </si>
  <si>
    <t>坂井/治‖さく・え</t>
  </si>
  <si>
    <t>リサ・パップ‖作</t>
  </si>
  <si>
    <t>石川/えりこ‖作</t>
  </si>
  <si>
    <t>アン・ルノー‖文</t>
  </si>
  <si>
    <t>荒井/真紀‖さく</t>
  </si>
  <si>
    <t>野坂/勇作‖さく</t>
  </si>
  <si>
    <t>ハイロ・ブイトラゴ‖文</t>
  </si>
  <si>
    <t>バリー・ウィッテンシュタイン‖文</t>
  </si>
  <si>
    <t>リン/シャオペイ‖さく</t>
  </si>
  <si>
    <t>西村/寿雄‖文</t>
  </si>
  <si>
    <t>おーなり/由子‖ぶん</t>
  </si>
  <si>
    <t>キリーロバ・ナージャ‖ぶん</t>
  </si>
  <si>
    <t>富安/陽子‖文</t>
  </si>
  <si>
    <t>ミカエル・エスコフィエ‖作</t>
  </si>
  <si>
    <t>ヨシタケ/シンスケ‖さく</t>
  </si>
  <si>
    <t>灰島/かり‖文</t>
  </si>
  <si>
    <t>鎌田/歩‖作</t>
  </si>
  <si>
    <t>イザベル・アルスノー‖作</t>
  </si>
  <si>
    <t>ローレンス・シメル‖文</t>
  </si>
  <si>
    <t>レンカ・ロジノフスカー‖作</t>
  </si>
  <si>
    <t>マージョリー・ワインマン・シャーマット‖文</t>
  </si>
  <si>
    <t>マイケル・ローゼン‖作</t>
  </si>
  <si>
    <t>マーガレット・ワイズ・ブラウン‖さく</t>
  </si>
  <si>
    <t>石川/えりこ‖さく・え</t>
  </si>
  <si>
    <t>松井/ラフ‖作</t>
  </si>
  <si>
    <t>アントニア・バーバー‖作</t>
  </si>
  <si>
    <t>こがしわ/かおり‖作</t>
  </si>
  <si>
    <t>石井/睦美‖作</t>
  </si>
  <si>
    <t>イーディス・サッチャー・ハード‖ぶん</t>
  </si>
  <si>
    <t>草野/あきこ‖作</t>
  </si>
  <si>
    <t>東/直子‖作</t>
  </si>
  <si>
    <t>剣持/弘子‖訳・再話</t>
  </si>
  <si>
    <t>キャサリン・ミルハウス‖作・絵</t>
  </si>
  <si>
    <t>如月/かずさ‖作</t>
  </si>
  <si>
    <t>松本/聰美‖作</t>
  </si>
  <si>
    <t>おくはら/ゆめ‖作絵</t>
  </si>
  <si>
    <t>山本/悦子‖作</t>
  </si>
  <si>
    <t>大久保/雨咲‖作</t>
  </si>
  <si>
    <t>廣済堂あかつき</t>
  </si>
  <si>
    <t>E3/4150NX/ボ(2)</t>
  </si>
  <si>
    <t>児・読低10-1</t>
  </si>
  <si>
    <t>E0/19971NX/ブ(3)</t>
  </si>
  <si>
    <t>児・読低10-2</t>
  </si>
  <si>
    <t>J481/11NX/</t>
  </si>
  <si>
    <t>児・読低10-3</t>
  </si>
  <si>
    <t>E2/2163NX/ジ(4)</t>
  </si>
  <si>
    <t>児・読低10-4</t>
  </si>
  <si>
    <t>E3/4456NX/チ(2)</t>
  </si>
  <si>
    <t>児・読低10-5</t>
  </si>
  <si>
    <t>E0/20107NX/ハ(2)</t>
  </si>
  <si>
    <t>児・読低10-6</t>
  </si>
  <si>
    <t>E3/4244NX/ア(2)</t>
  </si>
  <si>
    <t>児・読低10-7</t>
  </si>
  <si>
    <t>E0/21253NX/キ(3)</t>
  </si>
  <si>
    <t>児・読低10-8</t>
  </si>
  <si>
    <t>E0/21416NX/イ(3)</t>
  </si>
  <si>
    <t>児・読低10-9</t>
  </si>
  <si>
    <t>E3/4118NX/サ(2)</t>
  </si>
  <si>
    <t>児・読低10-10</t>
  </si>
  <si>
    <t>E0/20913NX/パ(2)</t>
  </si>
  <si>
    <t>児・読低10-11</t>
  </si>
  <si>
    <t>E0/20405NX/イ(3)</t>
  </si>
  <si>
    <t>児・読低10-12</t>
  </si>
  <si>
    <t>E0/20096NX/サ(3)</t>
  </si>
  <si>
    <t>児・読低10-13</t>
  </si>
  <si>
    <t>E3/4261NX/ア(2)</t>
  </si>
  <si>
    <t>児・読低10-14</t>
  </si>
  <si>
    <t>E3/4126NX/ノ(3)</t>
  </si>
  <si>
    <t>児・読低10-15</t>
  </si>
  <si>
    <t>E0/20421NX/ジ(2)</t>
  </si>
  <si>
    <t>児・読低10-16</t>
  </si>
  <si>
    <t>E0/20661NX/ス(2)</t>
  </si>
  <si>
    <t>児・読低10-17</t>
  </si>
  <si>
    <t>E0/20317NX/リ(2)</t>
  </si>
  <si>
    <t>児・読低10-18</t>
  </si>
  <si>
    <t>J458/1NX/</t>
  </si>
  <si>
    <t>児・読低10-19</t>
  </si>
  <si>
    <t>E0/20189NX/ハ(2)</t>
  </si>
  <si>
    <t>児・読低10-20</t>
  </si>
  <si>
    <t>J376/3NX/</t>
  </si>
  <si>
    <t>児・読低10-21</t>
  </si>
  <si>
    <t>E0/20436NX/フ(2)</t>
  </si>
  <si>
    <t>児・読低10-22</t>
  </si>
  <si>
    <t>E0/20665NX/モ(2)</t>
  </si>
  <si>
    <t>児・読低10-23</t>
  </si>
  <si>
    <t>E0/20256NX/ヨ(3)</t>
  </si>
  <si>
    <t>児・読低10-24</t>
  </si>
  <si>
    <t>E0/20260NX/ト(2)</t>
  </si>
  <si>
    <t>児・読低10-25</t>
  </si>
  <si>
    <t>1123888529</t>
  </si>
  <si>
    <t>1123888461</t>
  </si>
  <si>
    <t>1123984724</t>
  </si>
  <si>
    <t>1123888644</t>
  </si>
  <si>
    <t>1123888917</t>
  </si>
  <si>
    <t>1123984567</t>
  </si>
  <si>
    <t>1123984575</t>
  </si>
  <si>
    <t>1123891382</t>
  </si>
  <si>
    <t>1123984492</t>
  </si>
  <si>
    <t>1123888628</t>
  </si>
  <si>
    <t>1123888685</t>
  </si>
  <si>
    <t>1123888941</t>
  </si>
  <si>
    <t>1123888933</t>
  </si>
  <si>
    <t>1123888768</t>
  </si>
  <si>
    <t>1123891358</t>
  </si>
  <si>
    <t>1123888610</t>
  </si>
  <si>
    <t>1123890756</t>
  </si>
  <si>
    <t>1123888701</t>
  </si>
  <si>
    <t>1123890772</t>
  </si>
  <si>
    <t>1123888867</t>
  </si>
  <si>
    <t>1123984534</t>
  </si>
  <si>
    <t>1123888693</t>
  </si>
  <si>
    <t>1123888776</t>
  </si>
  <si>
    <t>2019年3月</t>
  </si>
  <si>
    <t>E3/4089NX/カ(2)</t>
  </si>
  <si>
    <t>児・読低10-26</t>
  </si>
  <si>
    <t>1123891366</t>
  </si>
  <si>
    <t>E0/21288NX/ア(2)</t>
  </si>
  <si>
    <t>児・読低10-27</t>
  </si>
  <si>
    <t>1123984591</t>
  </si>
  <si>
    <t>E0/20847NX/マ(3)</t>
  </si>
  <si>
    <t>児・読低10-28</t>
  </si>
  <si>
    <t>1123984609</t>
  </si>
  <si>
    <t>J989/2NX/ロ</t>
  </si>
  <si>
    <t>児・読低10-29</t>
  </si>
  <si>
    <t>1123888958</t>
  </si>
  <si>
    <t>J933/60NX/シ(2)</t>
  </si>
  <si>
    <t>児・読低10-30</t>
  </si>
  <si>
    <t>1123889113</t>
  </si>
  <si>
    <t>J913/267NX/ム</t>
  </si>
  <si>
    <t>児・読低10-31</t>
  </si>
  <si>
    <t>1123889071</t>
  </si>
  <si>
    <t>J933/120NX/ロ(3)</t>
  </si>
  <si>
    <t>児・読低10-32</t>
  </si>
  <si>
    <t>1123984823</t>
  </si>
  <si>
    <t>J933/26NX/ブ(3)</t>
  </si>
  <si>
    <t>児・読低10-33</t>
  </si>
  <si>
    <t>1123984864</t>
  </si>
  <si>
    <t>J913/460NX/イ(2)</t>
  </si>
  <si>
    <t>児・読低10-34</t>
  </si>
  <si>
    <t>1123984872</t>
  </si>
  <si>
    <t>J913/370NX/マ(3)</t>
  </si>
  <si>
    <t>児・読低10-35</t>
  </si>
  <si>
    <t>1123984914</t>
  </si>
  <si>
    <t>J933/50NX/バ(2)</t>
  </si>
  <si>
    <t>児・読低10-36</t>
  </si>
  <si>
    <t>1123984922</t>
  </si>
  <si>
    <t>J913/373NX/コ(2)</t>
  </si>
  <si>
    <t>児・読低10-37</t>
  </si>
  <si>
    <t>1123984906</t>
  </si>
  <si>
    <t>J913/167NX/イ(2)</t>
  </si>
  <si>
    <t>児・読低10-38</t>
  </si>
  <si>
    <t>1123984898</t>
  </si>
  <si>
    <t>J933/168NX/ハ(3)</t>
  </si>
  <si>
    <t>児・読低10-39</t>
  </si>
  <si>
    <t>1123984880</t>
  </si>
  <si>
    <t>J913/242NX/ク(3)</t>
  </si>
  <si>
    <t>児・読低10-40</t>
  </si>
  <si>
    <t>1123888974</t>
  </si>
  <si>
    <t>J913/264NX/ヒ</t>
  </si>
  <si>
    <t>児・読低10-41</t>
  </si>
  <si>
    <t>1123889048</t>
  </si>
  <si>
    <t>J973/2NX/(2)</t>
  </si>
  <si>
    <t>児・読低10-42</t>
  </si>
  <si>
    <t>1123888966</t>
  </si>
  <si>
    <t>J933/74NX/ミ</t>
  </si>
  <si>
    <t>児・読低10-43</t>
  </si>
  <si>
    <t>1123888982</t>
  </si>
  <si>
    <t>J913/265NX/キ</t>
  </si>
  <si>
    <t>児・読低10-44</t>
  </si>
  <si>
    <t>1123889055</t>
  </si>
  <si>
    <t>J913/225NX/イ(2)</t>
  </si>
  <si>
    <t>児・読低10-45</t>
  </si>
  <si>
    <t>1123888990</t>
  </si>
  <si>
    <t>J913/226NX/マ(2)</t>
  </si>
  <si>
    <t>児・読低10-46</t>
  </si>
  <si>
    <t>1123889014</t>
  </si>
  <si>
    <t>J913/270NX/オ</t>
  </si>
  <si>
    <t>児・読低10-47</t>
  </si>
  <si>
    <t>1123889105</t>
  </si>
  <si>
    <t>J913/585NX/ナ(2)</t>
  </si>
  <si>
    <t>児・読低10-48</t>
  </si>
  <si>
    <t>1123984989</t>
  </si>
  <si>
    <t>J913/271NX/ヤ</t>
  </si>
  <si>
    <t>児・読低10-49</t>
  </si>
  <si>
    <t>1123889139</t>
  </si>
  <si>
    <t>J913/536NX/オ(3)</t>
  </si>
  <si>
    <t>児・読低10-50</t>
  </si>
  <si>
    <t xml:space="preserve">スサノオ  </t>
  </si>
  <si>
    <t xml:space="preserve">てんぐ  </t>
  </si>
  <si>
    <t xml:space="preserve">クマと少年  </t>
  </si>
  <si>
    <t>くらやみのゾウ  ペルシャのふるい詩から</t>
  </si>
  <si>
    <t xml:space="preserve">トムがてぶくろおとしたら  </t>
  </si>
  <si>
    <t>まめつぶこぞうパトゥフェ  スペイン・カタルーニャのむかしばなし</t>
  </si>
  <si>
    <t>飯野/和好‖文・絵</t>
  </si>
  <si>
    <t>パイインターナショナル</t>
  </si>
  <si>
    <t>杉山/亮‖作</t>
  </si>
  <si>
    <t>あべ/弘士‖作</t>
  </si>
  <si>
    <t>[ルーミー‖原作]</t>
  </si>
  <si>
    <t>ジム・エイルズワース‖文</t>
  </si>
  <si>
    <t>犀の工房</t>
  </si>
  <si>
    <t>宇野/和美‖文</t>
  </si>
  <si>
    <t>■昔話２（アジア）</t>
    <rPh sb="1" eb="3">
      <t>ムカシバナシ</t>
    </rPh>
    <phoneticPr fontId="5"/>
  </si>
  <si>
    <t>■昔話１（日本）</t>
    <rPh sb="1" eb="3">
      <t>ムカシバナシ</t>
    </rPh>
    <rPh sb="5" eb="7">
      <t>ニホン</t>
    </rPh>
    <phoneticPr fontId="5"/>
  </si>
  <si>
    <t>■昔話３（日本・世界）</t>
    <rPh sb="1" eb="3">
      <t>ムカシバナシ</t>
    </rPh>
    <rPh sb="5" eb="7">
      <t>ニホン</t>
    </rPh>
    <rPh sb="8" eb="10">
      <t>セカイ</t>
    </rPh>
    <phoneticPr fontId="5"/>
  </si>
  <si>
    <t>■いきもの（絵本)</t>
    <phoneticPr fontId="5"/>
  </si>
  <si>
    <t xml:space="preserve">もみじのてがみ  </t>
  </si>
  <si>
    <t>きくち/ちき‖作・絵</t>
  </si>
  <si>
    <t>E0/20510NX/キ(2)</t>
  </si>
  <si>
    <t>児・いきE-1</t>
  </si>
  <si>
    <t>1123888784</t>
  </si>
  <si>
    <t xml:space="preserve">わたしの森に  </t>
  </si>
  <si>
    <t>アーサー・ビナード‖文</t>
  </si>
  <si>
    <t>E0/20279NX/タ(2)</t>
  </si>
  <si>
    <t>児・いきE-2</t>
  </si>
  <si>
    <t>1123888818</t>
  </si>
  <si>
    <t xml:space="preserve">あむ  </t>
  </si>
  <si>
    <t>小風/さち‖さく</t>
  </si>
  <si>
    <t>E1/6894NX/ヤ(3)</t>
  </si>
  <si>
    <t>児・いきE-3</t>
  </si>
  <si>
    <t>1123888875</t>
  </si>
  <si>
    <t xml:space="preserve">きりんきりん  </t>
  </si>
  <si>
    <t>武鹿/悦子‖詩</t>
  </si>
  <si>
    <t>E0/20269NX/タ(2)</t>
  </si>
  <si>
    <t>児・いきE-4</t>
  </si>
  <si>
    <t>1123888842</t>
  </si>
  <si>
    <t xml:space="preserve">ねーずみねーずみどーこいきゃ?  </t>
  </si>
  <si>
    <t>こが/ようこ‖構成・文</t>
  </si>
  <si>
    <t>E0/20516NX/フ(3)</t>
  </si>
  <si>
    <t>児・いきE-5</t>
  </si>
  <si>
    <t>1123888826</t>
  </si>
  <si>
    <t>■空想・ファンタジー（絵本)</t>
    <phoneticPr fontId="5"/>
  </si>
  <si>
    <t>■ユーモア・ナンセンス（絵本)</t>
    <phoneticPr fontId="5"/>
  </si>
  <si>
    <t xml:space="preserve">そらからきたこいし  </t>
  </si>
  <si>
    <t>しおたに/まみこ‖[作]</t>
  </si>
  <si>
    <t>E0/20399NX/シ(2)</t>
  </si>
  <si>
    <t>児・空想E-1</t>
    <rPh sb="2" eb="4">
      <t>クウソウ</t>
    </rPh>
    <phoneticPr fontId="11"/>
  </si>
  <si>
    <t>1123888511</t>
  </si>
  <si>
    <t xml:space="preserve">だいすきライオンさん  </t>
  </si>
  <si>
    <t>ジム・ヘルモア‖文</t>
  </si>
  <si>
    <t>E0/20284NX/ジ(2)</t>
  </si>
  <si>
    <t>児・空想E-2</t>
    <rPh sb="2" eb="4">
      <t>クウソウ</t>
    </rPh>
    <phoneticPr fontId="11"/>
  </si>
  <si>
    <t>1123888743</t>
  </si>
  <si>
    <t xml:space="preserve">あめだま  </t>
  </si>
  <si>
    <t>ペク/ヒナ‖作</t>
  </si>
  <si>
    <t>E0/20320NX/ペ(3)</t>
  </si>
  <si>
    <t>児・空想E-3</t>
    <rPh sb="2" eb="4">
      <t>クウソウ</t>
    </rPh>
    <phoneticPr fontId="11"/>
  </si>
  <si>
    <t>1123888651</t>
  </si>
  <si>
    <t>スムート  かたやぶりなかげのおはなし</t>
  </si>
  <si>
    <t>ミシェル・クエヴァス‖文</t>
  </si>
  <si>
    <t>E0/20112NX/ス(2)</t>
  </si>
  <si>
    <t>児・空想E-4</t>
    <rPh sb="2" eb="4">
      <t>クウソウ</t>
    </rPh>
    <phoneticPr fontId="11"/>
  </si>
  <si>
    <t>1123888719</t>
  </si>
  <si>
    <t xml:space="preserve">すなのたね  </t>
  </si>
  <si>
    <t>シビル・ドラクロワ‖作</t>
  </si>
  <si>
    <t>E0/20254NX/ド(2)</t>
  </si>
  <si>
    <t>児・空想E-5</t>
    <rPh sb="2" eb="4">
      <t>クウソウ</t>
    </rPh>
    <phoneticPr fontId="11"/>
  </si>
  <si>
    <t>1123888677</t>
  </si>
  <si>
    <t xml:space="preserve">くろいの  </t>
  </si>
  <si>
    <t>田中/清代‖さく</t>
  </si>
  <si>
    <t>E1/7148NX/タ(3)</t>
  </si>
  <si>
    <t>児・空想E-6</t>
    <rPh sb="2" eb="4">
      <t>クウソウ</t>
    </rPh>
    <phoneticPr fontId="11"/>
  </si>
  <si>
    <t>1123888834</t>
  </si>
  <si>
    <t xml:space="preserve">おおかみのおなかのなかで  </t>
  </si>
  <si>
    <t>マック・バーネット‖文</t>
  </si>
  <si>
    <t>E0/20659NX/ク(2)</t>
  </si>
  <si>
    <t>児・ユE-1</t>
  </si>
  <si>
    <t>1123888586</t>
  </si>
  <si>
    <t xml:space="preserve">クレーンからおりなさい!!  </t>
  </si>
  <si>
    <t>ティベ・フェルトカンプ‖作</t>
  </si>
  <si>
    <t>E2/2176NX/ホ(2)</t>
  </si>
  <si>
    <t>児・ユE-2</t>
  </si>
  <si>
    <t>1123888859</t>
  </si>
  <si>
    <t xml:space="preserve">ソフィーとちいさなおともだち  </t>
  </si>
  <si>
    <t>パット・ジトロー・ミラー‖文</t>
  </si>
  <si>
    <t>E0/20321NX/ウ(3)</t>
  </si>
  <si>
    <t>児・ユE-3</t>
  </si>
  <si>
    <t>1123888735</t>
  </si>
  <si>
    <t xml:space="preserve">タイヤタイヤだれのタイヤ  </t>
  </si>
  <si>
    <t>そく/ちょるうぉん‖作</t>
  </si>
  <si>
    <t>E0/20339NX/ソ(2)</t>
  </si>
  <si>
    <t>児・ユE-4</t>
  </si>
  <si>
    <t>1123888453</t>
  </si>
  <si>
    <t>請求記号</t>
    <rPh sb="0" eb="4">
      <t>セイキュウキゴウ</t>
    </rPh>
    <phoneticPr fontId="5"/>
  </si>
  <si>
    <t>E0/20125NX/イ(3)</t>
  </si>
  <si>
    <t>児・昔E3-1</t>
    <rPh sb="2" eb="3">
      <t>ムカシ</t>
    </rPh>
    <phoneticPr fontId="11"/>
  </si>
  <si>
    <t>E0/20350NX/カ(2)</t>
  </si>
  <si>
    <t>児・昔E3-2</t>
    <rPh sb="2" eb="3">
      <t>ムカシ</t>
    </rPh>
    <phoneticPr fontId="11"/>
  </si>
  <si>
    <t>1123888669</t>
  </si>
  <si>
    <t>E0/20086NX/ア(3)</t>
  </si>
  <si>
    <t>児・昔E3-3</t>
    <rPh sb="2" eb="3">
      <t>ムカシ</t>
    </rPh>
    <phoneticPr fontId="11"/>
  </si>
  <si>
    <t>1123888537</t>
  </si>
  <si>
    <t>E0/19829NX/イ(2)</t>
  </si>
  <si>
    <t>児・昔E3-4</t>
    <rPh sb="2" eb="3">
      <t>ムカシ</t>
    </rPh>
    <phoneticPr fontId="11"/>
  </si>
  <si>
    <t>1123888578</t>
  </si>
  <si>
    <t>E0/20568NX/マ(2)</t>
  </si>
  <si>
    <t>児・昔E3-5</t>
    <rPh sb="2" eb="3">
      <t>ムカシ</t>
    </rPh>
    <phoneticPr fontId="11"/>
  </si>
  <si>
    <t>1123888552</t>
  </si>
  <si>
    <t>E2/2178NX/サ(3)</t>
  </si>
  <si>
    <t>児・昔E3-6</t>
    <rPh sb="2" eb="3">
      <t>ムカシ</t>
    </rPh>
    <phoneticPr fontId="11"/>
  </si>
  <si>
    <t>1123888487</t>
  </si>
  <si>
    <t>■文字なし絵本2</t>
    <rPh sb="1" eb="3">
      <t>モジ</t>
    </rPh>
    <rPh sb="5" eb="7">
      <t>エホン</t>
    </rPh>
    <phoneticPr fontId="5"/>
  </si>
  <si>
    <t xml:space="preserve">じのないえほん  </t>
  </si>
  <si>
    <t>ディック・ブルーナ∥ぶん/え</t>
  </si>
  <si>
    <t>2010年4月</t>
  </si>
  <si>
    <t>E1/7798NX/ブ</t>
  </si>
  <si>
    <t>児・文字E1-1</t>
    <rPh sb="0" eb="1">
      <t>ジ</t>
    </rPh>
    <rPh sb="2" eb="4">
      <t>モジ</t>
    </rPh>
    <phoneticPr fontId="11"/>
  </si>
  <si>
    <t>1123984708</t>
  </si>
  <si>
    <t>きこえる?きこえるよ  The Sence of Hearing</t>
  </si>
  <si>
    <t>たしろ/ちさと∥絵</t>
  </si>
  <si>
    <t>グランまま社</t>
  </si>
  <si>
    <t>2008年10月</t>
  </si>
  <si>
    <t>E1/4747NX/タ(2)</t>
  </si>
  <si>
    <t>児・文字E1-2</t>
    <rPh sb="0" eb="1">
      <t>ジ</t>
    </rPh>
    <rPh sb="2" eb="4">
      <t>モジ</t>
    </rPh>
    <phoneticPr fontId="11"/>
  </si>
  <si>
    <t>1123984716</t>
  </si>
  <si>
    <t xml:space="preserve">ぞうのボタン  </t>
  </si>
  <si>
    <t>うえの/のりこ∥さく</t>
  </si>
  <si>
    <t>1975年3月</t>
  </si>
  <si>
    <t>E0/2667NX/ウ(3)</t>
  </si>
  <si>
    <t>児・文字E1-3</t>
    <rPh sb="0" eb="1">
      <t>ジ</t>
    </rPh>
    <rPh sb="2" eb="4">
      <t>モジ</t>
    </rPh>
    <phoneticPr fontId="11"/>
  </si>
  <si>
    <t>1123984633</t>
  </si>
  <si>
    <t xml:space="preserve">あかい ふうせん  </t>
  </si>
  <si>
    <t>1976年9月</t>
  </si>
  <si>
    <t>E0/1706NX/マ(7)</t>
  </si>
  <si>
    <t>児・文字E1-4</t>
    <rPh sb="0" eb="1">
      <t>ジ</t>
    </rPh>
    <rPh sb="2" eb="4">
      <t>モジ</t>
    </rPh>
    <phoneticPr fontId="11"/>
  </si>
  <si>
    <t>1123984484</t>
  </si>
  <si>
    <t xml:space="preserve">じどうしゃ  </t>
  </si>
  <si>
    <t>寺島/龍一‖画</t>
  </si>
  <si>
    <t>1966年11月</t>
  </si>
  <si>
    <t>E3/4862NX/テ</t>
  </si>
  <si>
    <t>児・文字E1-5</t>
    <rPh sb="0" eb="1">
      <t>ジ</t>
    </rPh>
    <rPh sb="2" eb="4">
      <t>モジ</t>
    </rPh>
    <phoneticPr fontId="11"/>
  </si>
  <si>
    <t>1123984732</t>
  </si>
  <si>
    <t xml:space="preserve">どうぶつのおやこ  </t>
  </si>
  <si>
    <t>薮内/正幸∥画</t>
  </si>
  <si>
    <t>E3/4863NX/ヤ</t>
  </si>
  <si>
    <t>児・文字E1-6</t>
    <rPh sb="0" eb="1">
      <t>ジ</t>
    </rPh>
    <rPh sb="2" eb="4">
      <t>モジ</t>
    </rPh>
    <phoneticPr fontId="11"/>
  </si>
  <si>
    <t>1123984740</t>
  </si>
  <si>
    <t>なんにかわるかな?  もじのないえほん</t>
  </si>
  <si>
    <t>パット・ハッチンス‖[作]</t>
  </si>
  <si>
    <t>E0/21318NX/ハ(2)</t>
  </si>
  <si>
    <t>児・文字E1-7</t>
    <rPh sb="0" eb="1">
      <t>ジ</t>
    </rPh>
    <rPh sb="2" eb="4">
      <t>モジ</t>
    </rPh>
    <phoneticPr fontId="11"/>
  </si>
  <si>
    <t>1123984617</t>
  </si>
  <si>
    <t xml:space="preserve">まどのむこうのくだものなあに?  </t>
  </si>
  <si>
    <t>E0/21953NX/ア(2)</t>
  </si>
  <si>
    <t>児・文字E1-8</t>
    <rPh sb="0" eb="1">
      <t>ジ</t>
    </rPh>
    <rPh sb="2" eb="4">
      <t>モジ</t>
    </rPh>
    <phoneticPr fontId="11"/>
  </si>
  <si>
    <t>1123984666</t>
  </si>
  <si>
    <t xml:space="preserve">おふろやさん  </t>
  </si>
  <si>
    <t>西村/繁男∥作</t>
  </si>
  <si>
    <t>E0/22686NX/ニ</t>
  </si>
  <si>
    <t>児・文字E1-9</t>
    <rPh sb="0" eb="1">
      <t>ジ</t>
    </rPh>
    <rPh sb="2" eb="4">
      <t>モジ</t>
    </rPh>
    <phoneticPr fontId="11"/>
  </si>
  <si>
    <t>1123984682</t>
  </si>
  <si>
    <t xml:space="preserve">かさ  </t>
  </si>
  <si>
    <t>太田/大八∥作・絵</t>
  </si>
  <si>
    <t>1975年2月</t>
  </si>
  <si>
    <t>E0/22685NX/オ</t>
  </si>
  <si>
    <t>児・文字E1-10</t>
    <rPh sb="0" eb="1">
      <t>ジ</t>
    </rPh>
    <rPh sb="2" eb="4">
      <t>モジ</t>
    </rPh>
    <phoneticPr fontId="11"/>
  </si>
  <si>
    <t>1123984542</t>
  </si>
  <si>
    <t xml:space="preserve">ミュージアム・トリップ  </t>
  </si>
  <si>
    <t>バーバラ・レーマン∥さく</t>
  </si>
  <si>
    <t>E0/13181NX/レ(2)</t>
  </si>
  <si>
    <t>児・文字E2-1</t>
    <rPh sb="0" eb="1">
      <t>ジ</t>
    </rPh>
    <rPh sb="2" eb="4">
      <t>モジ</t>
    </rPh>
    <phoneticPr fontId="11"/>
  </si>
  <si>
    <t>1123984625</t>
  </si>
  <si>
    <t xml:space="preserve">ズーム  </t>
  </si>
  <si>
    <t>イシュトバン・バンニャイ∥著</t>
  </si>
  <si>
    <t>復刊ドットコム</t>
  </si>
  <si>
    <t>2005年4月</t>
  </si>
  <si>
    <t>726.6/103NX/</t>
  </si>
  <si>
    <t>児・文字E2-2</t>
    <rPh sb="0" eb="1">
      <t>ジ</t>
    </rPh>
    <rPh sb="2" eb="4">
      <t>モジ</t>
    </rPh>
    <phoneticPr fontId="11"/>
  </si>
  <si>
    <t>1212128431</t>
  </si>
  <si>
    <t xml:space="preserve">ふしぎなさーかす  </t>
  </si>
  <si>
    <t>安野/光雅∥さく・え</t>
  </si>
  <si>
    <t>1981年4月</t>
  </si>
  <si>
    <t>E0/4110NX/ア(8)</t>
  </si>
  <si>
    <t>児・文字E2-3</t>
    <rPh sb="0" eb="1">
      <t>ジ</t>
    </rPh>
    <rPh sb="2" eb="4">
      <t>モジ</t>
    </rPh>
    <phoneticPr fontId="11"/>
  </si>
  <si>
    <t>1123984674</t>
  </si>
  <si>
    <t xml:space="preserve">Michi みち  </t>
  </si>
  <si>
    <t>junaida‖著</t>
  </si>
  <si>
    <t>E0/20669NX/ジ(2)</t>
  </si>
  <si>
    <t>児・文字E2-4</t>
    <rPh sb="0" eb="1">
      <t>ジ</t>
    </rPh>
    <rPh sb="2" eb="4">
      <t>モジ</t>
    </rPh>
    <phoneticPr fontId="11"/>
  </si>
  <si>
    <t>1123984526</t>
  </si>
  <si>
    <t>アンジュール  ある犬の物語</t>
  </si>
  <si>
    <t>ガブリエル・バンサン∥作</t>
  </si>
  <si>
    <t>2000年12月</t>
  </si>
  <si>
    <t>E1/2579NX/バ</t>
  </si>
  <si>
    <t>児・文字E2-5</t>
    <rPh sb="0" eb="1">
      <t>ジ</t>
    </rPh>
    <rPh sb="2" eb="4">
      <t>モジ</t>
    </rPh>
    <phoneticPr fontId="11"/>
  </si>
  <si>
    <t>1123984641</t>
  </si>
  <si>
    <t xml:space="preserve">えんにち  </t>
  </si>
  <si>
    <t>五十嵐/豊子‖さく</t>
  </si>
  <si>
    <t>E1/7797NX/イ</t>
  </si>
  <si>
    <t>児・文字E2-6</t>
    <rPh sb="0" eb="1">
      <t>ジ</t>
    </rPh>
    <rPh sb="2" eb="4">
      <t>モジ</t>
    </rPh>
    <phoneticPr fontId="11"/>
  </si>
  <si>
    <t>1123984690</t>
  </si>
  <si>
    <t xml:space="preserve">なみ  </t>
  </si>
  <si>
    <t>スージー・リー∥作</t>
  </si>
  <si>
    <t>E1/4915NX/リ(2)</t>
  </si>
  <si>
    <t>児・文字E2-7</t>
    <rPh sb="0" eb="1">
      <t>ジ</t>
    </rPh>
    <rPh sb="2" eb="4">
      <t>モジ</t>
    </rPh>
    <phoneticPr fontId="11"/>
  </si>
  <si>
    <t>1123984658</t>
  </si>
  <si>
    <t xml:space="preserve">かようびのよる  </t>
  </si>
  <si>
    <t>デヴィッド・ウィーズナー∥作・絵</t>
  </si>
  <si>
    <t>2000年5月</t>
  </si>
  <si>
    <t>E0/7236NX/ウ(2)</t>
  </si>
  <si>
    <t>児・文字E2-8</t>
    <rPh sb="0" eb="1">
      <t>ジ</t>
    </rPh>
    <rPh sb="2" eb="4">
      <t>モジ</t>
    </rPh>
    <phoneticPr fontId="11"/>
  </si>
  <si>
    <t>1123984583</t>
  </si>
  <si>
    <t>リターン  洞くつ壁画のまほう</t>
  </si>
  <si>
    <t>アーロン・ベッカー‖作</t>
  </si>
  <si>
    <t>E0/19062NX/ベ(2)</t>
  </si>
  <si>
    <t>児・文字E2-9</t>
    <rPh sb="0" eb="1">
      <t>ジ</t>
    </rPh>
    <rPh sb="2" eb="4">
      <t>モジ</t>
    </rPh>
    <phoneticPr fontId="11"/>
  </si>
  <si>
    <t>1123984559</t>
  </si>
  <si>
    <t xml:space="preserve">雨、あめ  </t>
  </si>
  <si>
    <t>ピーター・スピアー∥[作]</t>
  </si>
  <si>
    <t>1984年6月</t>
  </si>
  <si>
    <t>E0/6765NX/ス(8)</t>
  </si>
  <si>
    <t>児・文字E2-10</t>
    <rPh sb="0" eb="1">
      <t>ジ</t>
    </rPh>
    <rPh sb="2" eb="4">
      <t>モジ</t>
    </rPh>
    <phoneticPr fontId="11"/>
  </si>
  <si>
    <t xml:space="preserve">この計画はひみつです  </t>
  </si>
  <si>
    <t>ジョナ・ウィンター‖文</t>
  </si>
  <si>
    <t>アヤンダ  おおきくなりたくなかったおんなのこ</t>
  </si>
  <si>
    <t>ヴェロニク・タジョ‖文</t>
  </si>
  <si>
    <t>風濤社</t>
  </si>
  <si>
    <t>フランチェスカ・サンナ‖作</t>
  </si>
  <si>
    <t>きじとら出版</t>
  </si>
  <si>
    <t xml:space="preserve">ジャーニー国境をこえて  </t>
  </si>
  <si>
    <t>児・戦争E7</t>
  </si>
  <si>
    <t>児・戦争E8</t>
  </si>
  <si>
    <t>児・戦争E9</t>
  </si>
  <si>
    <t>1123888545</t>
  </si>
  <si>
    <t>1123888602</t>
  </si>
  <si>
    <t>2021年度
追加</t>
    <rPh sb="4" eb="5">
      <t>ネン</t>
    </rPh>
    <rPh sb="5" eb="6">
      <t>ド</t>
    </rPh>
    <rPh sb="7" eb="9">
      <t>ツイカ</t>
    </rPh>
    <phoneticPr fontId="5"/>
  </si>
  <si>
    <t xml:space="preserve">ひろって調べる落ち葉のずかん  </t>
  </si>
  <si>
    <t>安田/守‖写真・文</t>
  </si>
  <si>
    <t>2021
追加</t>
    <rPh sb="5" eb="7">
      <t>ツイカ</t>
    </rPh>
    <phoneticPr fontId="5"/>
  </si>
  <si>
    <t>児・森E51</t>
  </si>
  <si>
    <t>1123890673</t>
  </si>
  <si>
    <t>■戦争・平和（絵本）</t>
    <phoneticPr fontId="5"/>
  </si>
  <si>
    <t>■東日本大震災（ノンフィクション5）</t>
    <phoneticPr fontId="5"/>
  </si>
  <si>
    <t>「負けてられねぇ」と今日も畑に  家族とともに土と生きる</t>
  </si>
  <si>
    <t>豊田/直巳‖写真・文</t>
  </si>
  <si>
    <t>1123890731</t>
  </si>
  <si>
    <t>1123890749</t>
  </si>
  <si>
    <t>1123890723</t>
  </si>
  <si>
    <t>児・震災
ノ5-1</t>
    <rPh sb="0" eb="1">
      <t>ジ</t>
    </rPh>
    <phoneticPr fontId="5"/>
  </si>
  <si>
    <t>児・震災
ノ5-2</t>
    <rPh sb="0" eb="1">
      <t>ジ</t>
    </rPh>
    <phoneticPr fontId="5"/>
  </si>
  <si>
    <t>児・震災
ノ5-3</t>
    <rPh sb="0" eb="1">
      <t>ジ</t>
    </rPh>
    <phoneticPr fontId="5"/>
  </si>
  <si>
    <t>「牛が消えた村」で種をまく
「までい」な村の仲間とともに</t>
    <phoneticPr fontId="5"/>
  </si>
  <si>
    <t>「孫たちは帰らない」けれど
失われた「ふるさと」を求めて</t>
    <phoneticPr fontId="5"/>
  </si>
  <si>
    <t>日本のロボット  くらしの中の先端技術</t>
  </si>
  <si>
    <t>奥村/悠‖監修</t>
  </si>
  <si>
    <t>児・工・産16</t>
    <rPh sb="0" eb="1">
      <t>ジ</t>
    </rPh>
    <phoneticPr fontId="11"/>
  </si>
  <si>
    <t>もののしくみ大図鑑  サイエンスプラス</t>
  </si>
  <si>
    <t>ジョエル・ルボーム‖著</t>
  </si>
  <si>
    <t>世界文化社</t>
  </si>
  <si>
    <t>児・もの3-6</t>
  </si>
  <si>
    <t>1123890699</t>
  </si>
  <si>
    <t>戦争体験を「語り」・「継ぐ」  広島・長崎・沖縄</t>
  </si>
  <si>
    <t>大石/学‖監修</t>
  </si>
  <si>
    <t>児・戦争1-21</t>
  </si>
  <si>
    <t>1123890632</t>
  </si>
  <si>
    <t xml:space="preserve">ゲンバクとよばれた少年  </t>
  </si>
  <si>
    <t>中村/由一‖著</t>
  </si>
  <si>
    <t>児・戦争1-22</t>
  </si>
  <si>
    <t>1123890954</t>
  </si>
  <si>
    <t>町工場の底力　5
文房具の開拓者たち</t>
    <phoneticPr fontId="5"/>
  </si>
  <si>
    <t>町工場の底力  4
深海をめざす</t>
    <phoneticPr fontId="7"/>
  </si>
  <si>
    <t>町工場の底力　3
夢のロボットを実現</t>
    <phoneticPr fontId="7"/>
  </si>
  <si>
    <t>町工場の底力  2
ロケットを飛ばす</t>
    <phoneticPr fontId="7"/>
  </si>
  <si>
    <t>町工場の底力  1
宇宙開発をささえる</t>
    <phoneticPr fontId="7"/>
  </si>
  <si>
    <t>佐藤/真澄‖著</t>
  </si>
  <si>
    <t>児・戦広15</t>
    <rPh sb="3" eb="4">
      <t>ヒロ</t>
    </rPh>
    <phoneticPr fontId="11"/>
  </si>
  <si>
    <t>1123890962</t>
  </si>
  <si>
    <t>語り伝えるヒロシマ・ナガサキ
第１巻</t>
    <phoneticPr fontId="5"/>
  </si>
  <si>
    <t>語り伝えるヒロシマ・ナガサキ
第２巻</t>
    <phoneticPr fontId="5"/>
  </si>
  <si>
    <t>語り伝えるヒロシマ・ナガサキ
第３巻</t>
    <phoneticPr fontId="5"/>
  </si>
  <si>
    <t>語り伝えるヒロシマ・ナガサキ
第４巻</t>
    <phoneticPr fontId="5"/>
  </si>
  <si>
    <t>語り伝えるヒロシマ・ナガサキ
第５巻</t>
    <phoneticPr fontId="5"/>
  </si>
  <si>
    <t>ヒロシマをのこす
 平和記念資料館をつくった人・長岡省吾</t>
    <phoneticPr fontId="5"/>
  </si>
  <si>
    <t>こどものための防災教室  災害食がわかる本</t>
  </si>
  <si>
    <t>今泉/マユ子‖著</t>
  </si>
  <si>
    <t>児・防災5</t>
    <rPh sb="2" eb="4">
      <t>ボウサイ</t>
    </rPh>
    <phoneticPr fontId="11"/>
  </si>
  <si>
    <t>1123890707</t>
  </si>
  <si>
    <t>ぼくらの災害サバイバルBOOK  「地震」「水害」…もしもにそなえる!</t>
  </si>
  <si>
    <t>国崎/信江‖監修</t>
  </si>
  <si>
    <t>児・防災6</t>
    <rPh sb="2" eb="4">
      <t>ボウサイ</t>
    </rPh>
    <phoneticPr fontId="11"/>
  </si>
  <si>
    <t>3.11が教えてくれた防災の本.
 2 :津波</t>
    <phoneticPr fontId="5"/>
  </si>
  <si>
    <t>3.11が教えてくれた防災の本.
 1 :地震</t>
    <phoneticPr fontId="5"/>
  </si>
  <si>
    <t>3.11が教えてくれた防災の本.
 3 :二次災害</t>
    <phoneticPr fontId="5"/>
  </si>
  <si>
    <t>3.11が教えてくれた防災の本.
 4 :避難生活</t>
    <phoneticPr fontId="5"/>
  </si>
  <si>
    <t xml:space="preserve">火星を知る!  </t>
  </si>
  <si>
    <t>三品/隆司‖構成・文</t>
  </si>
  <si>
    <t>J445/1NX/(2)</t>
  </si>
  <si>
    <t>児・宇宙2-8</t>
    <phoneticPr fontId="5"/>
  </si>
  <si>
    <t>1123890640</t>
  </si>
  <si>
    <t>ビジュアル宇宙をさぐる! 
2 :太陽と惑星</t>
    <phoneticPr fontId="5"/>
  </si>
  <si>
    <t>ビジュアル宇宙をさぐる! 
4 :銀河と宇宙の広がり</t>
    <phoneticPr fontId="5"/>
  </si>
  <si>
    <t>ビジュアル宇宙をさぐる!
5 :これからの宇宙開発</t>
    <phoneticPr fontId="5"/>
  </si>
  <si>
    <t>ビジュアル宇宙をさぐる!
3 :星の誕生と最期</t>
    <phoneticPr fontId="5"/>
  </si>
  <si>
    <t>ビジュアル宇宙をさぐる!
1 :星空の観測</t>
    <phoneticPr fontId="5"/>
  </si>
  <si>
    <t>アイヌ文化の大研究  歴史、暮らし、言葉を知ろう</t>
  </si>
  <si>
    <t>中川/裕‖監修</t>
  </si>
  <si>
    <t>児・修旅北高11</t>
  </si>
  <si>
    <t xml:space="preserve">なっとう菌  </t>
  </si>
  <si>
    <t>木村/啓太郎‖監修</t>
  </si>
  <si>
    <t>児・科学4-4</t>
    <rPh sb="2" eb="4">
      <t>カガク</t>
    </rPh>
    <phoneticPr fontId="11"/>
  </si>
  <si>
    <t>1123890681</t>
  </si>
  <si>
    <t xml:space="preserve">リアルサイズどうぶつずかん  </t>
  </si>
  <si>
    <t>小宮/輝之∥監修</t>
  </si>
  <si>
    <t>宝島社</t>
  </si>
  <si>
    <t>J480/15NX/</t>
  </si>
  <si>
    <t>児・生物3-3</t>
  </si>
  <si>
    <t>1123891143</t>
  </si>
  <si>
    <t xml:space="preserve">やさい  </t>
  </si>
  <si>
    <t>川上/越子‖作・絵</t>
  </si>
  <si>
    <t>児・トマ8</t>
  </si>
  <si>
    <t>1123888883</t>
  </si>
  <si>
    <t>■文字なし絵本3（洋書）</t>
    <rPh sb="1" eb="3">
      <t>モジ</t>
    </rPh>
    <rPh sb="5" eb="7">
      <t>エホン</t>
    </rPh>
    <rPh sb="9" eb="11">
      <t>ヨウショ</t>
    </rPh>
    <phoneticPr fontId="5"/>
  </si>
  <si>
    <t xml:space="preserve">Babel </t>
    <phoneticPr fontId="5"/>
  </si>
  <si>
    <t>Arnoud Wierstra</t>
    <phoneticPr fontId="5"/>
  </si>
  <si>
    <t>Verlagshaus Jacoby &amp; Stuart</t>
  </si>
  <si>
    <t xml:space="preserve">La Hollande dans toute sa beauté  : Un voyage avec l'École de La Haye </t>
  </si>
  <si>
    <t xml:space="preserve">Charlotte Dematons </t>
  </si>
  <si>
    <t>Versant Sud</t>
  </si>
  <si>
    <t xml:space="preserve">The only child </t>
  </si>
  <si>
    <t>Guojing</t>
    <phoneticPr fontId="5"/>
  </si>
  <si>
    <t>Schwartz &amp; Wade Books</t>
  </si>
  <si>
    <t xml:space="preserve">Bird </t>
  </si>
  <si>
    <t>Beatriz Martin Vidal</t>
    <phoneticPr fontId="5"/>
  </si>
  <si>
    <t>Simply Read Books</t>
  </si>
  <si>
    <t xml:space="preserve">Belonging </t>
  </si>
  <si>
    <t>Jeannie Baker</t>
  </si>
  <si>
    <t>Walker Books</t>
  </si>
  <si>
    <t xml:space="preserve">Professional crocodile </t>
  </si>
  <si>
    <t>Giovanna Zoboli &amp; Mariachiara Di Giorgio</t>
    <phoneticPr fontId="5"/>
  </si>
  <si>
    <t>Chronicle Books</t>
  </si>
  <si>
    <t xml:space="preserve">The farmer and the clown </t>
  </si>
  <si>
    <t>Marla Frazee</t>
  </si>
  <si>
    <t>Beach Lane Books</t>
  </si>
  <si>
    <t xml:space="preserve">Et après?  </t>
  </si>
  <si>
    <t>Mathilde Magnan</t>
    <phoneticPr fontId="5"/>
  </si>
  <si>
    <t>Voce verso</t>
  </si>
  <si>
    <t xml:space="preserve">Lines </t>
  </si>
  <si>
    <t>Suzy Lee</t>
  </si>
  <si>
    <t xml:space="preserve">Suis-Moi! </t>
  </si>
  <si>
    <t>Maja Kastelic</t>
  </si>
  <si>
    <t>Alice</t>
  </si>
  <si>
    <t>2017年</t>
    <rPh sb="4" eb="5">
      <t>ネン</t>
    </rPh>
    <phoneticPr fontId="5"/>
  </si>
  <si>
    <t>2017年</t>
    <phoneticPr fontId="5"/>
  </si>
  <si>
    <t>2015年</t>
    <phoneticPr fontId="5"/>
  </si>
  <si>
    <t>2008年</t>
    <phoneticPr fontId="5"/>
  </si>
  <si>
    <t>児文館/2021/文字E3-1</t>
  </si>
  <si>
    <t>児文館/2021/文字E3-2</t>
  </si>
  <si>
    <t>児文館/2021/文字E3-3</t>
  </si>
  <si>
    <t>児文館/2021/文字E3-4</t>
  </si>
  <si>
    <t>児文館/2021/文字E3-5</t>
  </si>
  <si>
    <t>児文館/2021/文字E3-6</t>
  </si>
  <si>
    <t>児文館/2021/文字E3-7</t>
  </si>
  <si>
    <t>児文館/2021/文字E3-8</t>
  </si>
  <si>
    <t>児文館/2021/文字E3-9</t>
  </si>
  <si>
    <t>児文館/2021/文字E3-10</t>
  </si>
  <si>
    <t>児・文字E3-1</t>
    <rPh sb="2" eb="4">
      <t>モジ</t>
    </rPh>
    <phoneticPr fontId="5"/>
  </si>
  <si>
    <t>児・文字E3-2</t>
    <rPh sb="2" eb="4">
      <t>モジ</t>
    </rPh>
    <phoneticPr fontId="5"/>
  </si>
  <si>
    <t>児・文字E3-3</t>
    <rPh sb="2" eb="4">
      <t>モジ</t>
    </rPh>
    <phoneticPr fontId="5"/>
  </si>
  <si>
    <t>児・文字E3-4</t>
    <rPh sb="2" eb="4">
      <t>モジ</t>
    </rPh>
    <phoneticPr fontId="5"/>
  </si>
  <si>
    <t>児・文字E3-5</t>
    <rPh sb="2" eb="4">
      <t>モジ</t>
    </rPh>
    <phoneticPr fontId="5"/>
  </si>
  <si>
    <t>児・文字E3-6</t>
    <rPh sb="2" eb="4">
      <t>モジ</t>
    </rPh>
    <phoneticPr fontId="5"/>
  </si>
  <si>
    <t>児・文字E3-7</t>
    <rPh sb="2" eb="4">
      <t>モジ</t>
    </rPh>
    <phoneticPr fontId="5"/>
  </si>
  <si>
    <t>児・文字E3-8</t>
    <rPh sb="2" eb="4">
      <t>モジ</t>
    </rPh>
    <phoneticPr fontId="5"/>
  </si>
  <si>
    <t>児・文字E3-9</t>
    <rPh sb="2" eb="4">
      <t>モジ</t>
    </rPh>
    <phoneticPr fontId="5"/>
  </si>
  <si>
    <t>児・文字E3-10</t>
    <rPh sb="2" eb="4">
      <t>モジ</t>
    </rPh>
    <phoneticPr fontId="5"/>
  </si>
  <si>
    <t>[2015年]</t>
  </si>
  <si>
    <t>ｃ2017年</t>
    <phoneticPr fontId="5"/>
  </si>
  <si>
    <t>[2014年]</t>
  </si>
  <si>
    <t>この人を見よ！歴史をつくった人びと伝 １ 本田 宗一郎</t>
    <phoneticPr fontId="5"/>
  </si>
  <si>
    <t>この人を見よ！歴史をつくった人びと伝 ２ 黒澤 明</t>
    <phoneticPr fontId="5"/>
  </si>
  <si>
    <t>この人を見よ！歴史をつくった人びと伝 ３ 植村 直己</t>
    <phoneticPr fontId="5"/>
  </si>
  <si>
    <t>この人を見よ！歴史をつくった人びと伝 ４ 手塚 治虫</t>
    <phoneticPr fontId="5"/>
  </si>
  <si>
    <t>この人を見よ！歴史をつくった人びと伝 ５ 岡本 太郎</t>
    <phoneticPr fontId="5"/>
  </si>
  <si>
    <t>この人を見よ！歴史をつくった人びと伝 ６ ヘレン・ケラー</t>
    <phoneticPr fontId="5"/>
  </si>
  <si>
    <t>この人を見よ！歴史をつくった人びと伝 ７ アンネ・フランク</t>
    <phoneticPr fontId="5"/>
  </si>
  <si>
    <t>この人を見よ！歴史をつくった人びと伝 ８　アインシュタイン　</t>
    <phoneticPr fontId="5"/>
  </si>
  <si>
    <t>この人を見よ！歴史をつくった人びと伝 ９ マザー・テレサ</t>
    <phoneticPr fontId="5"/>
  </si>
  <si>
    <t>この人を見よ！歴史をつくった人びと伝 １０ オードリー・ヘップバーン</t>
    <phoneticPr fontId="5"/>
  </si>
  <si>
    <t>この人を見よ！歴史をつくった人びと伝 １１ 織田 信長</t>
    <phoneticPr fontId="5"/>
  </si>
  <si>
    <t>この人を見よ！歴史をつくった人びと伝 １２ 豊臣 秀吉</t>
    <phoneticPr fontId="5"/>
  </si>
  <si>
    <t>この人を見よ！歴史をつくった人びと伝 １３ 徳川家康</t>
    <phoneticPr fontId="5"/>
  </si>
  <si>
    <t>この人を見よ！歴史をつくった人びと伝 １４ 坂本 龍馬</t>
    <phoneticPr fontId="5"/>
  </si>
  <si>
    <t>この人を見よ！歴史をつくった人びと伝 １５ 坂本 龍馬</t>
    <phoneticPr fontId="5"/>
  </si>
  <si>
    <t>この人を見よ！歴史をつくった人びと伝 １６ 宮沢 賢治</t>
    <phoneticPr fontId="5"/>
  </si>
  <si>
    <t>この人を見よ！歴史をつくった人びと伝 １７ ベートーベン</t>
    <phoneticPr fontId="5"/>
  </si>
  <si>
    <t>この人を見よ！歴史をつくった人びと伝 １８ ナイチンゲール</t>
    <phoneticPr fontId="5"/>
  </si>
  <si>
    <t>この人を見よ！歴史をつくった人びと伝 １９ アンリ・ファーブル</t>
    <phoneticPr fontId="5"/>
  </si>
  <si>
    <t>この人を見よ！歴史をつくった人びと伝 ２０ エジソン</t>
    <phoneticPr fontId="5"/>
  </si>
  <si>
    <t>この人を見よ！歴史をつくった人びと伝 ２１ 吉田 松陰　</t>
    <phoneticPr fontId="5"/>
  </si>
  <si>
    <t>この人を見よ！歴史をつくった人びと伝 ２２ 　レイチェル・カーソン　</t>
    <phoneticPr fontId="5"/>
  </si>
  <si>
    <t>この人を見よ！歴史をつくった人びと伝 ２３ 勝 海舟</t>
    <phoneticPr fontId="5"/>
  </si>
  <si>
    <t>この人を見よ！歴史をつくった人びと伝 ２４ 与謝野 晶子</t>
    <phoneticPr fontId="5"/>
  </si>
  <si>
    <t>この人を見よ！歴史をつくった人びと伝 ２５ 渋沢 栄一</t>
    <phoneticPr fontId="5"/>
  </si>
  <si>
    <t>この人を見よ！歴史をつくった人びと伝 ２６ マーティン・ルーサー・キング</t>
    <phoneticPr fontId="5"/>
  </si>
  <si>
    <t>この人を見よ！歴史をつくった人びと伝 ２７ 湯川 秀樹</t>
    <phoneticPr fontId="5"/>
  </si>
  <si>
    <t>この人を見よ！歴史をつくった人びと伝 ２８ 上杉 謙信</t>
    <phoneticPr fontId="5"/>
  </si>
  <si>
    <t>この人を見よ！歴史をつくった人びと伝 ２９ 福沢 諭吉</t>
    <phoneticPr fontId="5"/>
  </si>
  <si>
    <t>この人を見よ！歴史をつくった人びと伝 ３０ 西郷 隆盛</t>
    <phoneticPr fontId="5"/>
  </si>
  <si>
    <t>好きなモノから見つけるお仕事 1 キャリア教育にぴったり!</t>
    <phoneticPr fontId="5"/>
  </si>
  <si>
    <t>■中学年用10</t>
    <phoneticPr fontId="5"/>
  </si>
  <si>
    <t xml:space="preserve">海ガラスの夏  </t>
  </si>
  <si>
    <t xml:space="preserve">ホッキョクグマ  </t>
  </si>
  <si>
    <t>月のかたち  毎日変わり続ける月のようすがわかる</t>
  </si>
  <si>
    <t xml:space="preserve">空想化石はくぶつかん  </t>
  </si>
  <si>
    <t>キース・ヘリング  ぼくのアートはとまらない!</t>
  </si>
  <si>
    <t>大統領を動かした女性ルース・ギンズバーグ  男女差別とたたかう最高裁判事</t>
  </si>
  <si>
    <t>草木とみた夢  牧野富太郎ものがたり</t>
  </si>
  <si>
    <t>スイレンの花のように  平和をつなぐカンボジアの踊り子</t>
  </si>
  <si>
    <t xml:space="preserve">はらぺこゾウのうんち  </t>
  </si>
  <si>
    <t xml:space="preserve">昆虫の体重測定  </t>
  </si>
  <si>
    <t xml:space="preserve">なぜこうなった?あの絶景のひみつ  </t>
  </si>
  <si>
    <t xml:space="preserve">クルミの森のニホンリス  </t>
  </si>
  <si>
    <t xml:space="preserve">ようこそ!葉っぱ科学館  </t>
  </si>
  <si>
    <t xml:space="preserve">本気でやれば、なんでもできる!?  </t>
  </si>
  <si>
    <t xml:space="preserve">真夜中の妖精  </t>
  </si>
  <si>
    <t xml:space="preserve">金魚ははらぺこっ!!  </t>
  </si>
  <si>
    <t xml:space="preserve">ぼくたちのだんご山会議  </t>
  </si>
  <si>
    <t xml:space="preserve">めっちゃ好きやねん  </t>
  </si>
  <si>
    <t xml:space="preserve">びっくりしゃっくりトイレそうじ大作戦  </t>
  </si>
  <si>
    <t xml:space="preserve">消えた時間割  </t>
  </si>
  <si>
    <t xml:space="preserve">パイパーさんのバス  </t>
  </si>
  <si>
    <t xml:space="preserve">おれからもうひとりのぼくへ  </t>
  </si>
  <si>
    <t xml:space="preserve">魔女のレッスンはじめます  </t>
  </si>
  <si>
    <t>聴導犬こんちゃんがくれた勇気  難病のパートナーを支えて</t>
  </si>
  <si>
    <t xml:space="preserve">こわいオオカミのはなしをしよう  </t>
  </si>
  <si>
    <t xml:space="preserve">ベネベントの魔物たち 1 </t>
  </si>
  <si>
    <t>ずっとずっと、ともだちだよ…  病院勤務犬・ミカの物語</t>
  </si>
  <si>
    <t>みんなで守れ!ふくちゃんのいのち  結核にかかったボルネオゾウ</t>
  </si>
  <si>
    <t>ミシェル・ハウツ‖文</t>
  </si>
  <si>
    <t>児・読中10-1</t>
    <rPh sb="3" eb="4">
      <t>チュウ</t>
    </rPh>
    <phoneticPr fontId="5"/>
  </si>
  <si>
    <t>1123994095</t>
  </si>
  <si>
    <t>ジェニ・デズモンド‖さく</t>
  </si>
  <si>
    <t>児・読中10-2</t>
    <rPh sb="3" eb="4">
      <t>チュウ</t>
    </rPh>
    <phoneticPr fontId="5"/>
  </si>
  <si>
    <t>1123888909</t>
  </si>
  <si>
    <t>藤井/旭‖監修・写真</t>
  </si>
  <si>
    <t>児・読中10-3</t>
    <rPh sb="3" eb="4">
      <t>チュウ</t>
    </rPh>
    <phoneticPr fontId="5"/>
  </si>
  <si>
    <t>1123890624</t>
  </si>
  <si>
    <t>城西大学出版会</t>
  </si>
  <si>
    <t>児・読中10-4</t>
    <rPh sb="3" eb="4">
      <t>チュウ</t>
    </rPh>
    <phoneticPr fontId="5"/>
  </si>
  <si>
    <t>1123888891</t>
  </si>
  <si>
    <t>ケイ・A.ヘリング‖文</t>
  </si>
  <si>
    <t>児・読中10-5</t>
    <rPh sb="3" eb="4">
      <t>チュウ</t>
    </rPh>
    <phoneticPr fontId="5"/>
  </si>
  <si>
    <t>1123888560</t>
  </si>
  <si>
    <t>ジョナ・ウィンター‖著</t>
  </si>
  <si>
    <t>児・読中10-6</t>
    <rPh sb="3" eb="4">
      <t>チュウ</t>
    </rPh>
    <phoneticPr fontId="5"/>
  </si>
  <si>
    <t>1123891341</t>
  </si>
  <si>
    <t>谷本/雄治‖文</t>
  </si>
  <si>
    <t>児・読中10-7</t>
    <rPh sb="3" eb="4">
      <t>チュウ</t>
    </rPh>
    <phoneticPr fontId="5"/>
  </si>
  <si>
    <t>1123984500</t>
  </si>
  <si>
    <t>パスカル・ルメートル‖作・絵</t>
  </si>
  <si>
    <t>児・読中10-8</t>
    <rPh sb="3" eb="4">
      <t>チュウ</t>
    </rPh>
    <phoneticPr fontId="5"/>
  </si>
  <si>
    <t>1123994103</t>
  </si>
  <si>
    <t>児・読中10-9</t>
    <rPh sb="3" eb="4">
      <t>チュウ</t>
    </rPh>
    <phoneticPr fontId="5"/>
  </si>
  <si>
    <t>1123888925</t>
  </si>
  <si>
    <t>吉谷/昭憲‖文・絵</t>
  </si>
  <si>
    <t>児・読中10-10</t>
    <rPh sb="3" eb="4">
      <t>チュウ</t>
    </rPh>
    <phoneticPr fontId="5"/>
  </si>
  <si>
    <t>1123891184</t>
  </si>
  <si>
    <t>増田/明代‖文・構成</t>
  </si>
  <si>
    <t>児・読中10-11</t>
    <rPh sb="3" eb="4">
      <t>チュウ</t>
    </rPh>
    <phoneticPr fontId="5"/>
  </si>
  <si>
    <t>1123994111</t>
  </si>
  <si>
    <t>ゆうき/えつこ‖文</t>
  </si>
  <si>
    <t>児・読中10-12</t>
    <rPh sb="3" eb="4">
      <t>チュウ</t>
    </rPh>
    <phoneticPr fontId="5"/>
  </si>
  <si>
    <t>1123890780</t>
  </si>
  <si>
    <t>多田/多恵子‖写真・文</t>
  </si>
  <si>
    <t>児・読中10-13</t>
    <rPh sb="3" eb="4">
      <t>チュウ</t>
    </rPh>
    <phoneticPr fontId="5"/>
  </si>
  <si>
    <t>1123994251</t>
  </si>
  <si>
    <t>ジョン・ヨーマン‖作</t>
  </si>
  <si>
    <t>児・読中10-14</t>
    <rPh sb="3" eb="4">
      <t>チュウ</t>
    </rPh>
    <phoneticPr fontId="5"/>
  </si>
  <si>
    <t>1123984799</t>
  </si>
  <si>
    <t>湯湯‖作</t>
  </si>
  <si>
    <t>児・読中10-15</t>
    <rPh sb="3" eb="4">
      <t>チュウ</t>
    </rPh>
    <phoneticPr fontId="5"/>
  </si>
  <si>
    <t>1123984807</t>
  </si>
  <si>
    <t>H.M.ボウマン‖作</t>
  </si>
  <si>
    <t>児・読中10-16</t>
    <rPh sb="3" eb="4">
      <t>チュウ</t>
    </rPh>
    <phoneticPr fontId="5"/>
  </si>
  <si>
    <t>1123984773</t>
  </si>
  <si>
    <t>おおぎやなぎ/ちか‖作</t>
  </si>
  <si>
    <t>児・読中10-17</t>
    <rPh sb="3" eb="4">
      <t>チュウ</t>
    </rPh>
    <phoneticPr fontId="5"/>
  </si>
  <si>
    <t>1123994129</t>
  </si>
  <si>
    <t>新井/けいこ‖作</t>
  </si>
  <si>
    <t>児・読中10-18</t>
    <rPh sb="3" eb="4">
      <t>チュウ</t>
    </rPh>
    <phoneticPr fontId="5"/>
  </si>
  <si>
    <t>1123984815</t>
  </si>
  <si>
    <t>野村/一秋‖作</t>
  </si>
  <si>
    <t>児・読中10-19</t>
    <rPh sb="3" eb="4">
      <t>チュウ</t>
    </rPh>
    <phoneticPr fontId="5"/>
  </si>
  <si>
    <t>1123984856</t>
  </si>
  <si>
    <t>西村/友里‖作</t>
  </si>
  <si>
    <t>児・読中10-20</t>
    <rPh sb="3" eb="4">
      <t>チュウ</t>
    </rPh>
    <phoneticPr fontId="5"/>
  </si>
  <si>
    <t>1123889022</t>
  </si>
  <si>
    <t>エリナー・クライマー‖作</t>
  </si>
  <si>
    <t>児・読中10-21</t>
    <rPh sb="3" eb="4">
      <t>チュウ</t>
    </rPh>
    <phoneticPr fontId="5"/>
  </si>
  <si>
    <t>1123889030</t>
  </si>
  <si>
    <t>相川/郁恵‖作</t>
  </si>
  <si>
    <t>児・読中10-22</t>
    <rPh sb="3" eb="4">
      <t>チュウ</t>
    </rPh>
    <phoneticPr fontId="5"/>
  </si>
  <si>
    <t>1123889063</t>
  </si>
  <si>
    <t>長井/るり子‖作</t>
  </si>
  <si>
    <t>児・読中10-23</t>
    <rPh sb="3" eb="4">
      <t>チュウ</t>
    </rPh>
    <phoneticPr fontId="5"/>
  </si>
  <si>
    <t>1123889006</t>
  </si>
  <si>
    <t>高橋/うらら‖著</t>
  </si>
  <si>
    <t>児・読中10-24</t>
    <rPh sb="3" eb="4">
      <t>チュウ</t>
    </rPh>
    <phoneticPr fontId="5"/>
  </si>
  <si>
    <t>1123890855</t>
  </si>
  <si>
    <t>ウィリアム・マクリーリー‖作</t>
  </si>
  <si>
    <t>児・読中10-25</t>
    <rPh sb="3" eb="4">
      <t>チュウ</t>
    </rPh>
    <phoneticPr fontId="5"/>
  </si>
  <si>
    <t>1123985143</t>
  </si>
  <si>
    <t>ジョン・ベーメルマンス・マルシアーノ‖作</t>
  </si>
  <si>
    <t>児・読中10-26</t>
    <rPh sb="3" eb="4">
      <t>チュウ</t>
    </rPh>
    <phoneticPr fontId="5"/>
  </si>
  <si>
    <t>1123984765</t>
  </si>
  <si>
    <t>若月/としこ‖著</t>
  </si>
  <si>
    <t>児・読中10-27</t>
    <rPh sb="3" eb="4">
      <t>チュウ</t>
    </rPh>
    <phoneticPr fontId="5"/>
  </si>
  <si>
    <t>1123984831</t>
  </si>
  <si>
    <t>秋川/イホ‖文</t>
  </si>
  <si>
    <t>児・読中10-28</t>
    <rPh sb="3" eb="4">
      <t>チュウ</t>
    </rPh>
    <phoneticPr fontId="5"/>
  </si>
  <si>
    <t>1123984849</t>
  </si>
  <si>
    <t>すてねこたちに未来を  小学4年生の保護ねこ活動</t>
  </si>
  <si>
    <t>菅/聖子‖著</t>
  </si>
  <si>
    <t>児・読中10-29</t>
    <rPh sb="3" eb="4">
      <t>チュウ</t>
    </rPh>
    <phoneticPr fontId="5"/>
  </si>
  <si>
    <t>1123994137</t>
  </si>
  <si>
    <t>ノウサギのムトゥラ  南部アフリカのむかしばなし</t>
  </si>
  <si>
    <t>ビヴァリー・ナイドゥー‖作</t>
  </si>
  <si>
    <t>児・読中10-30</t>
    <rPh sb="3" eb="4">
      <t>チュウ</t>
    </rPh>
    <phoneticPr fontId="5"/>
  </si>
  <si>
    <t>1123985135</t>
  </si>
  <si>
    <t xml:space="preserve">手と手をぎゅっとにぎったら  </t>
  </si>
  <si>
    <t>横田/明子‖作</t>
  </si>
  <si>
    <t>児・読中10-31</t>
    <rPh sb="3" eb="4">
      <t>チュウ</t>
    </rPh>
    <phoneticPr fontId="5"/>
  </si>
  <si>
    <t>1123984781</t>
  </si>
  <si>
    <t xml:space="preserve">しろくまジローはすもうとり  </t>
  </si>
  <si>
    <t>ななもり/さちこ‖作・絵</t>
  </si>
  <si>
    <t>児・読中10-32</t>
    <rPh sb="3" eb="4">
      <t>チュウ</t>
    </rPh>
    <phoneticPr fontId="5"/>
  </si>
  <si>
    <t>1123889097</t>
  </si>
  <si>
    <t xml:space="preserve">どこどこ山はどこにある  </t>
  </si>
  <si>
    <t>児・読中10-33</t>
    <rPh sb="3" eb="4">
      <t>チュウ</t>
    </rPh>
    <phoneticPr fontId="5"/>
  </si>
  <si>
    <t>1123889089</t>
  </si>
  <si>
    <t xml:space="preserve">リスの森ひっこし大作戦  </t>
  </si>
  <si>
    <t>リン・レイ・パーキンス‖作・絵</t>
  </si>
  <si>
    <t>児・読中10-34</t>
    <rPh sb="3" eb="4">
      <t>チュウ</t>
    </rPh>
    <phoneticPr fontId="5"/>
  </si>
  <si>
    <t>1123889121</t>
  </si>
  <si>
    <t xml:space="preserve">わんこのハッピーごはん研究会!  </t>
  </si>
  <si>
    <t>堀/直子‖作</t>
  </si>
  <si>
    <t>児・読中10-35</t>
    <rPh sb="3" eb="4">
      <t>チュウ</t>
    </rPh>
    <phoneticPr fontId="5"/>
  </si>
  <si>
    <t>1123889147</t>
  </si>
  <si>
    <t xml:space="preserve">モノ・ジョーンズとからくり本屋  </t>
  </si>
  <si>
    <t>シルヴィア・ビショップ‖作</t>
  </si>
  <si>
    <t>児・読中10-36</t>
    <rPh sb="3" eb="4">
      <t>チュウ</t>
    </rPh>
    <phoneticPr fontId="5"/>
  </si>
  <si>
    <t>1123984971</t>
  </si>
  <si>
    <t xml:space="preserve">あららのはたけ  </t>
  </si>
  <si>
    <t>村中/李衣‖作</t>
  </si>
  <si>
    <t>児・読中10-37</t>
    <rPh sb="3" eb="4">
      <t>チュウ</t>
    </rPh>
    <phoneticPr fontId="5"/>
  </si>
  <si>
    <t>1123984997</t>
  </si>
  <si>
    <t xml:space="preserve">魔法のたいこと金の針  </t>
  </si>
  <si>
    <t>茂市/久美子‖作</t>
  </si>
  <si>
    <t>児・読中10-38</t>
    <rPh sb="3" eb="4">
      <t>チュウ</t>
    </rPh>
    <phoneticPr fontId="5"/>
  </si>
  <si>
    <t>1123985002</t>
  </si>
  <si>
    <t>絶滅どうぶつ図鑑  拝啓人類さまぼくたちぜつめつしました</t>
  </si>
  <si>
    <t>ぬまがさ/ワタリ‖絵と文</t>
  </si>
  <si>
    <t>パルコエンタテインメント事業部</t>
  </si>
  <si>
    <t>児・読中10-39</t>
    <rPh sb="3" eb="4">
      <t>チュウ</t>
    </rPh>
    <phoneticPr fontId="5"/>
  </si>
  <si>
    <t>1123890921</t>
  </si>
  <si>
    <t xml:space="preserve">YouTuber教室  </t>
  </si>
  <si>
    <t>FULMA株式会社‖監修</t>
  </si>
  <si>
    <t>児・読中10-40</t>
    <rPh sb="3" eb="4">
      <t>チュウ</t>
    </rPh>
    <phoneticPr fontId="5"/>
  </si>
  <si>
    <t>1123890913</t>
  </si>
  <si>
    <t>おもしろ謎解き『縄文』のヒミツ  1万3000年続いたオドロキの歴史</t>
  </si>
  <si>
    <t>こんだ/あきこ‖著</t>
  </si>
  <si>
    <t>児・読中10-41</t>
    <rPh sb="3" eb="4">
      <t>チュウ</t>
    </rPh>
    <phoneticPr fontId="5"/>
  </si>
  <si>
    <t>1123984948</t>
  </si>
  <si>
    <t xml:space="preserve">カラスのジョーシキってなんだ?  </t>
  </si>
  <si>
    <t>柴田/佳秀‖文</t>
  </si>
  <si>
    <t>児・読中10-42</t>
    <rPh sb="3" eb="4">
      <t>チュウ</t>
    </rPh>
    <phoneticPr fontId="5"/>
  </si>
  <si>
    <t>1123984955</t>
  </si>
  <si>
    <t xml:space="preserve">子ぶたのトリュフ  </t>
  </si>
  <si>
    <t>ヘレン・ピータース‖文</t>
  </si>
  <si>
    <t>児・読中10-43</t>
    <rPh sb="3" eb="4">
      <t>チュウ</t>
    </rPh>
    <phoneticPr fontId="5"/>
  </si>
  <si>
    <t>1123889154</t>
  </si>
  <si>
    <t xml:space="preserve">4ミリ同盟  </t>
  </si>
  <si>
    <t>高楼/方子‖著</t>
  </si>
  <si>
    <t>児・読中10-44</t>
    <rPh sb="3" eb="4">
      <t>チュウ</t>
    </rPh>
    <phoneticPr fontId="5"/>
  </si>
  <si>
    <t>1123889162</t>
  </si>
  <si>
    <t xml:space="preserve">さくらのカルテ  </t>
  </si>
  <si>
    <t>児・読中10-45</t>
    <rPh sb="3" eb="4">
      <t>チュウ</t>
    </rPh>
    <phoneticPr fontId="5"/>
  </si>
  <si>
    <t>1123889170</t>
  </si>
  <si>
    <t xml:space="preserve">秘密基地のつくりかた教えます  </t>
  </si>
  <si>
    <t>那須/正幹‖作</t>
  </si>
  <si>
    <t>児・読中10-46</t>
    <rPh sb="3" eb="4">
      <t>チュウ</t>
    </rPh>
    <phoneticPr fontId="5"/>
  </si>
  <si>
    <t>1123985101</t>
  </si>
  <si>
    <t>ざんねんないきもの事典 続々 おもしろい!進化のふしぎ</t>
  </si>
  <si>
    <t>今泉/忠明‖監修</t>
  </si>
  <si>
    <t>高橋書店</t>
  </si>
  <si>
    <t>児・読中10-47</t>
    <rPh sb="3" eb="4">
      <t>チュウ</t>
    </rPh>
    <phoneticPr fontId="5"/>
  </si>
  <si>
    <t>1123891044</t>
  </si>
  <si>
    <t>きみは宇宙飛行士!  宇宙食・宇宙のトイレまるごとハンドブック</t>
  </si>
  <si>
    <t>ロウイー・ストーウェル‖文</t>
  </si>
  <si>
    <t>児・読中10-48</t>
    <rPh sb="3" eb="4">
      <t>チュウ</t>
    </rPh>
    <phoneticPr fontId="5"/>
  </si>
  <si>
    <t>1123985127</t>
  </si>
  <si>
    <t xml:space="preserve">チャルーネ  </t>
  </si>
  <si>
    <t>ホーコン・ウーヴレオース‖作</t>
  </si>
  <si>
    <t>児・読中10-49</t>
    <rPh sb="3" eb="4">
      <t>チュウ</t>
    </rPh>
    <phoneticPr fontId="5"/>
  </si>
  <si>
    <t>1123889188</t>
  </si>
  <si>
    <t xml:space="preserve">ハートウッドホテル 1 </t>
  </si>
  <si>
    <t>ケイリー・ジョージ‖作</t>
  </si>
  <si>
    <t>児・読中10-50</t>
    <rPh sb="3" eb="4">
      <t>チュウ</t>
    </rPh>
    <phoneticPr fontId="5"/>
  </si>
  <si>
    <t>1123889196</t>
  </si>
  <si>
    <t>イルミネイチャーからだのなかを大冒険  3色のマジックレンズで、人体のふしぎを発見しよう!</t>
  </si>
  <si>
    <t>ケイト・デイヴィス‖文</t>
  </si>
  <si>
    <t>児・読高10-1</t>
    <rPh sb="3" eb="4">
      <t>コウ</t>
    </rPh>
    <phoneticPr fontId="5"/>
  </si>
  <si>
    <t>1123890608</t>
  </si>
  <si>
    <t>ダム  この美しいすべてのものたちへ</t>
  </si>
  <si>
    <t>デイヴィッド・アーモンド‖文</t>
  </si>
  <si>
    <t>児・読高10-2</t>
    <rPh sb="3" eb="4">
      <t>コウ</t>
    </rPh>
    <phoneticPr fontId="5"/>
  </si>
  <si>
    <t>1123888750</t>
  </si>
  <si>
    <t xml:space="preserve">ふたりママの家で  </t>
  </si>
  <si>
    <t>パトリシア・ポラッコ‖絵・文</t>
  </si>
  <si>
    <t>児・読高10-3</t>
    <rPh sb="3" eb="4">
      <t>コウ</t>
    </rPh>
    <phoneticPr fontId="5"/>
  </si>
  <si>
    <t>1123888495</t>
  </si>
  <si>
    <t>しばはま  柳家小三治・落語「芝浜」より</t>
  </si>
  <si>
    <t>野村/たかあき‖文/絵</t>
  </si>
  <si>
    <t>児・読高10-4</t>
    <rPh sb="3" eb="4">
      <t>コウ</t>
    </rPh>
    <phoneticPr fontId="5"/>
  </si>
  <si>
    <t>1123888727</t>
  </si>
  <si>
    <t xml:space="preserve">サナギのひみつ  </t>
  </si>
  <si>
    <t>三輪/一雄‖著</t>
  </si>
  <si>
    <t>児・読高10-5</t>
    <rPh sb="3" eb="4">
      <t>コウ</t>
    </rPh>
    <phoneticPr fontId="5"/>
  </si>
  <si>
    <t>1123890889</t>
  </si>
  <si>
    <t>どう解く?  答えのない道徳の問題</t>
  </si>
  <si>
    <t>やまざき/ひろし‖ぶん</t>
  </si>
  <si>
    <t>児・読高10-6</t>
    <rPh sb="3" eb="4">
      <t>コウ</t>
    </rPh>
    <phoneticPr fontId="5"/>
  </si>
  <si>
    <t>1123891028</t>
  </si>
  <si>
    <t xml:space="preserve">野生のロボット  </t>
  </si>
  <si>
    <t>ピーター・ブラウン‖作・絵</t>
  </si>
  <si>
    <t>児・読高10-7</t>
    <rPh sb="3" eb="4">
      <t>コウ</t>
    </rPh>
    <phoneticPr fontId="5"/>
  </si>
  <si>
    <t>1123889204</t>
  </si>
  <si>
    <t xml:space="preserve">落語ねこ  </t>
  </si>
  <si>
    <t>赤羽/じゅんこ‖作</t>
  </si>
  <si>
    <t>児・読高10-8</t>
    <rPh sb="3" eb="4">
      <t>コウ</t>
    </rPh>
    <phoneticPr fontId="5"/>
  </si>
  <si>
    <t>1123889212</t>
  </si>
  <si>
    <t>ふしぎなカビ オリゼー  千年の物語</t>
  </si>
  <si>
    <t>竹内/早希子‖著</t>
  </si>
  <si>
    <t>児・読高10-9</t>
    <rPh sb="3" eb="4">
      <t>コウ</t>
    </rPh>
    <phoneticPr fontId="5"/>
  </si>
  <si>
    <t>1123890830</t>
  </si>
  <si>
    <t>人工知能と友だちになれる?  もし、隣の席の子がロボットだったら…マンガでわかるAIと生きる未来</t>
  </si>
  <si>
    <t>新井/紀子‖監修</t>
  </si>
  <si>
    <t>児・読高10-10</t>
    <rPh sb="3" eb="4">
      <t>コウ</t>
    </rPh>
    <phoneticPr fontId="5"/>
  </si>
  <si>
    <t>1123890863</t>
  </si>
  <si>
    <t xml:space="preserve">めざせ、和牛日本一!  </t>
  </si>
  <si>
    <t>堀米/薫‖著</t>
  </si>
  <si>
    <t>児・読高10-11</t>
    <rPh sb="3" eb="4">
      <t>コウ</t>
    </rPh>
    <phoneticPr fontId="5"/>
  </si>
  <si>
    <t>1123890848</t>
  </si>
  <si>
    <t>「感じ」が伝わるふしぎな言葉  擬音語・擬態語ってなんだろう</t>
  </si>
  <si>
    <t>佐藤/有紀‖著</t>
  </si>
  <si>
    <t>児・読高10-12</t>
    <rPh sb="3" eb="4">
      <t>コウ</t>
    </rPh>
    <phoneticPr fontId="5"/>
  </si>
  <si>
    <t>1123890814</t>
  </si>
  <si>
    <t xml:space="preserve">イナバさん!  </t>
  </si>
  <si>
    <t>野見山/響子‖作</t>
  </si>
  <si>
    <t>児・読高10-13</t>
    <rPh sb="3" eb="4">
      <t>コウ</t>
    </rPh>
    <phoneticPr fontId="5"/>
  </si>
  <si>
    <t>1123984757</t>
  </si>
  <si>
    <t xml:space="preserve">最後のドラゴン  </t>
  </si>
  <si>
    <t>ガレット・ワイヤー‖著</t>
  </si>
  <si>
    <t>児・読高10-14</t>
    <rPh sb="3" eb="4">
      <t>コウ</t>
    </rPh>
    <phoneticPr fontId="5"/>
  </si>
  <si>
    <t>1123984930</t>
  </si>
  <si>
    <t>星空を届けたい  出張プラネタリウム、はじめました!</t>
  </si>
  <si>
    <t>高橋/真理子‖文</t>
  </si>
  <si>
    <t>児・読高10-15</t>
    <rPh sb="3" eb="4">
      <t>コウ</t>
    </rPh>
    <phoneticPr fontId="5"/>
  </si>
  <si>
    <t>1123984963</t>
  </si>
  <si>
    <t xml:space="preserve">ステラ・モンゴメリーの冒険 1 </t>
  </si>
  <si>
    <t>ジュディス・ロッセル‖作</t>
  </si>
  <si>
    <t>児・読高10-16</t>
    <rPh sb="3" eb="4">
      <t>コウ</t>
    </rPh>
    <phoneticPr fontId="5"/>
  </si>
  <si>
    <t>1123889238</t>
  </si>
  <si>
    <t>ケイト・ビーズリー‖作</t>
  </si>
  <si>
    <t>児・読高10-17</t>
    <rPh sb="3" eb="4">
      <t>コウ</t>
    </rPh>
    <phoneticPr fontId="5"/>
  </si>
  <si>
    <t>1123889576</t>
  </si>
  <si>
    <t xml:space="preserve">ひとりじゃないよ、ぼくがいる  </t>
  </si>
  <si>
    <t>サイモン・フレンチ‖作</t>
  </si>
  <si>
    <t>児・読高10-18</t>
    <rPh sb="3" eb="4">
      <t>コウ</t>
    </rPh>
    <phoneticPr fontId="5"/>
  </si>
  <si>
    <t>1123889279</t>
  </si>
  <si>
    <t xml:space="preserve">昨日のぼくのパーツ  </t>
  </si>
  <si>
    <t>児・読高10-19</t>
    <rPh sb="3" eb="4">
      <t>コウ</t>
    </rPh>
    <phoneticPr fontId="5"/>
  </si>
  <si>
    <t>1123889287</t>
  </si>
  <si>
    <t xml:space="preserve">右手にミミズク  </t>
  </si>
  <si>
    <t>蓼内/明子‖作</t>
  </si>
  <si>
    <t>児・読高10-20</t>
    <rPh sb="3" eb="4">
      <t>コウ</t>
    </rPh>
    <phoneticPr fontId="5"/>
  </si>
  <si>
    <t>1123889295</t>
  </si>
  <si>
    <t xml:space="preserve">ゆかいな床井くん  </t>
  </si>
  <si>
    <t>戸森/しるこ‖著</t>
  </si>
  <si>
    <t>児・読高10-21</t>
    <rPh sb="3" eb="4">
      <t>コウ</t>
    </rPh>
    <phoneticPr fontId="5"/>
  </si>
  <si>
    <t>1123889253</t>
  </si>
  <si>
    <t xml:space="preserve">よりみち3人修学旅行  </t>
  </si>
  <si>
    <t>児・読高10-22</t>
    <rPh sb="3" eb="4">
      <t>コウ</t>
    </rPh>
    <phoneticPr fontId="5"/>
  </si>
  <si>
    <t>1123889303</t>
  </si>
  <si>
    <t xml:space="preserve">その魔球に、まだ名はない  </t>
  </si>
  <si>
    <t>エレン・クレイジス‖著</t>
  </si>
  <si>
    <t>児・読高10-23</t>
    <rPh sb="3" eb="4">
      <t>コウ</t>
    </rPh>
    <phoneticPr fontId="5"/>
  </si>
  <si>
    <t>1123889337</t>
  </si>
  <si>
    <t xml:space="preserve">ぼくがスカートをはく日  </t>
  </si>
  <si>
    <t>エイミ・ポロンスキー‖著</t>
  </si>
  <si>
    <t>児・読高10-24</t>
    <rPh sb="3" eb="4">
      <t>コウ</t>
    </rPh>
    <phoneticPr fontId="5"/>
  </si>
  <si>
    <t>1123889352</t>
  </si>
  <si>
    <t xml:space="preserve">明日のランチはきみと  </t>
  </si>
  <si>
    <t>サラ・ウィークス‖作</t>
  </si>
  <si>
    <t>児・読高10-25</t>
    <rPh sb="3" eb="4">
      <t>コウ</t>
    </rPh>
    <phoneticPr fontId="5"/>
  </si>
  <si>
    <t>1123889386</t>
  </si>
  <si>
    <t xml:space="preserve">大坂オナラ草紙  </t>
  </si>
  <si>
    <t>谷口/雅美‖著</t>
  </si>
  <si>
    <t>児・読高10-26</t>
    <rPh sb="3" eb="4">
      <t>コウ</t>
    </rPh>
    <phoneticPr fontId="5"/>
  </si>
  <si>
    <t>1123889394</t>
  </si>
  <si>
    <t xml:space="preserve">ケンタウロスのポロス  </t>
  </si>
  <si>
    <t>ロベルト・ピウミーニ‖作</t>
  </si>
  <si>
    <t>児・読高10-27</t>
    <rPh sb="3" eb="4">
      <t>コウ</t>
    </rPh>
    <phoneticPr fontId="5"/>
  </si>
  <si>
    <t>1123889584</t>
  </si>
  <si>
    <t xml:space="preserve">願いごとの樹  </t>
  </si>
  <si>
    <t>キャサリン・アップルゲイト‖作</t>
  </si>
  <si>
    <t>児・読高10-28</t>
    <rPh sb="3" eb="4">
      <t>コウ</t>
    </rPh>
    <phoneticPr fontId="5"/>
  </si>
  <si>
    <t>1123889410</t>
  </si>
  <si>
    <t>さよ  十二歳の刺客</t>
  </si>
  <si>
    <t>森川/成美‖作</t>
  </si>
  <si>
    <t>児・読高10-29</t>
    <rPh sb="3" eb="4">
      <t>コウ</t>
    </rPh>
    <phoneticPr fontId="5"/>
  </si>
  <si>
    <t>1123889444</t>
  </si>
  <si>
    <t xml:space="preserve">トンネルの向こうに  </t>
  </si>
  <si>
    <t>マイケル・モーパーゴ‖作</t>
  </si>
  <si>
    <t>児・読高10-30</t>
    <rPh sb="3" eb="4">
      <t>コウ</t>
    </rPh>
    <phoneticPr fontId="5"/>
  </si>
  <si>
    <t>1123889436</t>
  </si>
  <si>
    <t xml:space="preserve">兄ちゃんは戦国武将!  </t>
  </si>
  <si>
    <t>佐々木/ひとみ‖作</t>
  </si>
  <si>
    <t>児・読高10-31</t>
    <rPh sb="3" eb="4">
      <t>コウ</t>
    </rPh>
    <phoneticPr fontId="5"/>
  </si>
  <si>
    <t>1123889451</t>
  </si>
  <si>
    <t xml:space="preserve">おもしろい!スポーツの物理  </t>
  </si>
  <si>
    <t>望月/修‖著</t>
  </si>
  <si>
    <t>児・読高10-32</t>
    <rPh sb="3" eb="4">
      <t>コウ</t>
    </rPh>
    <phoneticPr fontId="5"/>
  </si>
  <si>
    <t>1123890947</t>
  </si>
  <si>
    <t>星の旅人  伊能忠敬と伝説の怪魚</t>
  </si>
  <si>
    <t>小前/亮‖著</t>
  </si>
  <si>
    <t>児・読高10-33</t>
    <rPh sb="3" eb="4">
      <t>コウ</t>
    </rPh>
    <phoneticPr fontId="5"/>
  </si>
  <si>
    <t>1123890590</t>
  </si>
  <si>
    <t>女の子だって、野球はできる!  「好き」を続ける女性たち</t>
  </si>
  <si>
    <t>長谷川/晶一‖著</t>
  </si>
  <si>
    <t>児・読高10-34</t>
    <rPh sb="3" eb="4">
      <t>コウ</t>
    </rPh>
    <phoneticPr fontId="5"/>
  </si>
  <si>
    <t>1123891002</t>
  </si>
  <si>
    <t xml:space="preserve">モスクへおいでよ  </t>
  </si>
  <si>
    <t>児・読高10-35</t>
    <rPh sb="3" eb="4">
      <t>コウ</t>
    </rPh>
    <phoneticPr fontId="5"/>
  </si>
  <si>
    <t>1123890988</t>
  </si>
  <si>
    <t>キリンの運びかた、教えます  電車と病院も!?</t>
  </si>
  <si>
    <t>岩貞/るみこ‖文</t>
  </si>
  <si>
    <t>児・読高10-36</t>
    <rPh sb="3" eb="4">
      <t>コウ</t>
    </rPh>
    <phoneticPr fontId="5"/>
  </si>
  <si>
    <t>1123891036</t>
  </si>
  <si>
    <t xml:space="preserve">きつねの時間  </t>
  </si>
  <si>
    <t>児・読高10-37</t>
    <rPh sb="3" eb="4">
      <t>コウ</t>
    </rPh>
    <phoneticPr fontId="5"/>
  </si>
  <si>
    <t>1123985036</t>
  </si>
  <si>
    <t xml:space="preserve">ベストマン  </t>
  </si>
  <si>
    <t>リチャード・ペック‖作</t>
  </si>
  <si>
    <t>児・読高10-38</t>
    <rPh sb="3" eb="4">
      <t>コウ</t>
    </rPh>
    <phoneticPr fontId="5"/>
  </si>
  <si>
    <t>1123985028</t>
  </si>
  <si>
    <t xml:space="preserve">湊町の寅吉  </t>
  </si>
  <si>
    <t>藤村/沙希‖作</t>
  </si>
  <si>
    <t>児・読高10-39</t>
    <rPh sb="3" eb="4">
      <t>コウ</t>
    </rPh>
    <phoneticPr fontId="5"/>
  </si>
  <si>
    <t>1123985044</t>
  </si>
  <si>
    <t xml:space="preserve">桜の木の見える場所  </t>
  </si>
  <si>
    <t>パオラ・ペレッティ‖作</t>
  </si>
  <si>
    <t>児・読高10-40</t>
    <rPh sb="3" eb="4">
      <t>コウ</t>
    </rPh>
    <phoneticPr fontId="5"/>
  </si>
  <si>
    <t>1123985051</t>
  </si>
  <si>
    <t xml:space="preserve">夏に降る雪  </t>
  </si>
  <si>
    <t>あんず/ゆき‖作</t>
  </si>
  <si>
    <t>児・読高10-41</t>
    <rPh sb="3" eb="4">
      <t>コウ</t>
    </rPh>
    <phoneticPr fontId="5"/>
  </si>
  <si>
    <t>1123985069</t>
  </si>
  <si>
    <t xml:space="preserve">いつか、太陽の船  </t>
  </si>
  <si>
    <t>児・読高10-42</t>
    <rPh sb="3" eb="4">
      <t>コウ</t>
    </rPh>
    <phoneticPr fontId="5"/>
  </si>
  <si>
    <t>1123994244</t>
  </si>
  <si>
    <t>故郷の味は海をこえて  「難民」として日本に生きる</t>
  </si>
  <si>
    <t>安田/菜津紀‖著・写真</t>
  </si>
  <si>
    <t>児・読高10-43</t>
    <rPh sb="3" eb="4">
      <t>コウ</t>
    </rPh>
    <phoneticPr fontId="5"/>
  </si>
  <si>
    <t>1123985077</t>
  </si>
  <si>
    <t xml:space="preserve">貸出禁止の本をすくえ!  </t>
  </si>
  <si>
    <t>アラン・グラッツ‖著</t>
  </si>
  <si>
    <t>児・読高10-44</t>
    <rPh sb="3" eb="4">
      <t>コウ</t>
    </rPh>
    <phoneticPr fontId="5"/>
  </si>
  <si>
    <t>1123985085</t>
  </si>
  <si>
    <t xml:space="preserve">チギータ!  </t>
  </si>
  <si>
    <t>蒔田/浩平‖作</t>
  </si>
  <si>
    <t>児・読高10-45</t>
    <rPh sb="3" eb="4">
      <t>コウ</t>
    </rPh>
    <phoneticPr fontId="5"/>
  </si>
  <si>
    <t>1123985093</t>
  </si>
  <si>
    <t xml:space="preserve">ビター・ステップ  </t>
  </si>
  <si>
    <t>高田/由紀子‖作</t>
  </si>
  <si>
    <t>児・読高10-46</t>
    <rPh sb="3" eb="4">
      <t>コウ</t>
    </rPh>
    <phoneticPr fontId="5"/>
  </si>
  <si>
    <t>1123889501</t>
  </si>
  <si>
    <t xml:space="preserve">カーネーション・デイ  </t>
  </si>
  <si>
    <t>ジョン・デヴィッド・アンダーソン‖著</t>
  </si>
  <si>
    <t>児・読高10-47</t>
    <rPh sb="3" eb="4">
      <t>コウ</t>
    </rPh>
    <phoneticPr fontId="5"/>
  </si>
  <si>
    <t>1123889527</t>
  </si>
  <si>
    <t>ガラスの梨  ちいやんの戦争</t>
  </si>
  <si>
    <t>越水/利江子‖作</t>
  </si>
  <si>
    <t>児・読高10-48</t>
    <rPh sb="3" eb="4">
      <t>コウ</t>
    </rPh>
    <phoneticPr fontId="5"/>
  </si>
  <si>
    <t>1123889543</t>
  </si>
  <si>
    <t xml:space="preserve">ジュリアが糸をつむいだ日  </t>
  </si>
  <si>
    <t>リンダ・スー・パーク‖作</t>
  </si>
  <si>
    <t>児・読高10-49</t>
    <rPh sb="3" eb="4">
      <t>コウ</t>
    </rPh>
    <phoneticPr fontId="5"/>
  </si>
  <si>
    <t>1123889535</t>
  </si>
  <si>
    <t xml:space="preserve">ぼくは恐竜探険家!  </t>
  </si>
  <si>
    <t>小林/快次‖著</t>
  </si>
  <si>
    <t>児・読高10-50</t>
    <rPh sb="3" eb="4">
      <t>コウ</t>
    </rPh>
    <phoneticPr fontId="5"/>
  </si>
  <si>
    <t>1123985119</t>
  </si>
  <si>
    <t>児文館
2021</t>
    <rPh sb="0" eb="1">
      <t>ジ</t>
    </rPh>
    <rPh sb="1" eb="2">
      <t>ブン</t>
    </rPh>
    <rPh sb="2" eb="3">
      <t>カン</t>
    </rPh>
    <phoneticPr fontId="5"/>
  </si>
  <si>
    <t>児文館
2021</t>
    <phoneticPr fontId="5"/>
  </si>
  <si>
    <t>■高学年用10</t>
    <phoneticPr fontId="5"/>
  </si>
  <si>
    <t>■参考図書10</t>
    <phoneticPr fontId="5"/>
  </si>
  <si>
    <t xml:space="preserve">総合百科事典ポプラディア 1 </t>
    <phoneticPr fontId="5"/>
  </si>
  <si>
    <t>2021年11月</t>
  </si>
  <si>
    <t>児・参考10-1</t>
    <rPh sb="2" eb="4">
      <t>サンコウ</t>
    </rPh>
    <phoneticPr fontId="5"/>
  </si>
  <si>
    <t>1123994269</t>
  </si>
  <si>
    <t>総合百科事典ポプラディア 1 　付録　百科事典活用のための指導案</t>
    <rPh sb="16" eb="18">
      <t>フロク</t>
    </rPh>
    <rPh sb="19" eb="21">
      <t>ヒャッカ</t>
    </rPh>
    <rPh sb="21" eb="23">
      <t>ジテン</t>
    </rPh>
    <rPh sb="23" eb="25">
      <t>カツヨウ</t>
    </rPh>
    <rPh sb="29" eb="31">
      <t>シドウ</t>
    </rPh>
    <rPh sb="31" eb="32">
      <t>アン</t>
    </rPh>
    <phoneticPr fontId="5"/>
  </si>
  <si>
    <t>9000169822</t>
  </si>
  <si>
    <t>総合百科事典ポプラディア 1 　付録　Let's enjoy!ポプラディア　百科事典が10倍楽しくなるアクティビティ集</t>
    <rPh sb="40" eb="42">
      <t>ジテン</t>
    </rPh>
    <rPh sb="45" eb="46">
      <t>バイ</t>
    </rPh>
    <rPh sb="46" eb="47">
      <t>タノ</t>
    </rPh>
    <rPh sb="58" eb="59">
      <t>シュウ</t>
    </rPh>
    <phoneticPr fontId="5"/>
  </si>
  <si>
    <t>9000169814</t>
  </si>
  <si>
    <t xml:space="preserve">総合百科事典ポプラディア 2 </t>
  </si>
  <si>
    <t>児・参考10-2</t>
    <rPh sb="2" eb="4">
      <t>サンコウ</t>
    </rPh>
    <phoneticPr fontId="5"/>
  </si>
  <si>
    <t>1123994277</t>
  </si>
  <si>
    <t xml:space="preserve">総合百科事典ポプラディア 3 </t>
  </si>
  <si>
    <t>児・参考10-3</t>
    <rPh sb="2" eb="4">
      <t>サンコウ</t>
    </rPh>
    <phoneticPr fontId="5"/>
  </si>
  <si>
    <t>1123994285</t>
  </si>
  <si>
    <t xml:space="preserve">総合百科事典ポプラディア 4 </t>
  </si>
  <si>
    <t>児・参考10-4</t>
    <rPh sb="2" eb="4">
      <t>サンコウ</t>
    </rPh>
    <phoneticPr fontId="5"/>
  </si>
  <si>
    <t>1123994293</t>
  </si>
  <si>
    <t xml:space="preserve">総合百科事典ポプラディア 5 </t>
  </si>
  <si>
    <t>児・参考10-5</t>
    <rPh sb="2" eb="4">
      <t>サンコウ</t>
    </rPh>
    <phoneticPr fontId="5"/>
  </si>
  <si>
    <t>1123994301</t>
  </si>
  <si>
    <t xml:space="preserve">総合百科事典ポプラディア 6 </t>
  </si>
  <si>
    <t>児・参考10-6</t>
    <rPh sb="2" eb="4">
      <t>サンコウ</t>
    </rPh>
    <phoneticPr fontId="5"/>
  </si>
  <si>
    <t>1123994319</t>
  </si>
  <si>
    <t xml:space="preserve">総合百科事典ポプラディア 7 </t>
  </si>
  <si>
    <t>児・参考10-7</t>
    <rPh sb="2" eb="4">
      <t>サンコウ</t>
    </rPh>
    <phoneticPr fontId="5"/>
  </si>
  <si>
    <t>1123994327</t>
  </si>
  <si>
    <t xml:space="preserve">総合百科事典ポプラディア 8 </t>
  </si>
  <si>
    <t>児・参考10-8</t>
    <rPh sb="2" eb="4">
      <t>サンコウ</t>
    </rPh>
    <phoneticPr fontId="5"/>
  </si>
  <si>
    <t>1123994335</t>
  </si>
  <si>
    <t xml:space="preserve">総合百科事典ポプラディア 9 </t>
  </si>
  <si>
    <t>児・参考10-9</t>
    <rPh sb="2" eb="4">
      <t>サンコウ</t>
    </rPh>
    <phoneticPr fontId="5"/>
  </si>
  <si>
    <t>1123994343</t>
  </si>
  <si>
    <t xml:space="preserve">総合百科事典ポプラディア 10 </t>
  </si>
  <si>
    <t>児・参考10-10</t>
    <rPh sb="2" eb="4">
      <t>サンコウ</t>
    </rPh>
    <phoneticPr fontId="5"/>
  </si>
  <si>
    <t>1123994350</t>
  </si>
  <si>
    <t xml:space="preserve">総合百科事典ポプラディア 11 </t>
  </si>
  <si>
    <t>児・参考10-11</t>
    <rPh sb="2" eb="4">
      <t>サンコウ</t>
    </rPh>
    <phoneticPr fontId="5"/>
  </si>
  <si>
    <t>1123994368</t>
  </si>
  <si>
    <t xml:space="preserve">総合百科事典ポプラディア 12 </t>
  </si>
  <si>
    <t>児・参考10-12</t>
    <rPh sb="2" eb="4">
      <t>サンコウ</t>
    </rPh>
    <phoneticPr fontId="5"/>
  </si>
  <si>
    <t>1123994376</t>
  </si>
  <si>
    <t xml:space="preserve">総合百科事典ポプラディア 13 </t>
  </si>
  <si>
    <t>児・参考10-13</t>
    <rPh sb="2" eb="4">
      <t>サンコウ</t>
    </rPh>
    <phoneticPr fontId="5"/>
  </si>
  <si>
    <t>1123994384</t>
  </si>
  <si>
    <t xml:space="preserve">総合百科事典ポプラディア 14 </t>
  </si>
  <si>
    <t>児・参考10-14</t>
    <rPh sb="2" eb="4">
      <t>サンコウ</t>
    </rPh>
    <phoneticPr fontId="5"/>
  </si>
  <si>
    <t>1123994392</t>
  </si>
  <si>
    <t xml:space="preserve">総合百科事典ポプラディア 15 </t>
  </si>
  <si>
    <t>児・参考10-15</t>
    <rPh sb="2" eb="4">
      <t>サンコウ</t>
    </rPh>
    <phoneticPr fontId="5"/>
  </si>
  <si>
    <t>1123994400</t>
  </si>
  <si>
    <t xml:space="preserve">総合百科事典ポプラディア 16 </t>
  </si>
  <si>
    <t>児・参考10-16</t>
    <rPh sb="2" eb="4">
      <t>サンコウ</t>
    </rPh>
    <phoneticPr fontId="5"/>
  </si>
  <si>
    <t>1123994418</t>
  </si>
  <si>
    <t xml:space="preserve">総合百科事典ポプラディア 17 </t>
  </si>
  <si>
    <t>児・参考10-17</t>
    <rPh sb="2" eb="4">
      <t>サンコウ</t>
    </rPh>
    <phoneticPr fontId="5"/>
  </si>
  <si>
    <t>1123994426</t>
  </si>
  <si>
    <t xml:space="preserve">総合百科事典ポプラディア 18 </t>
  </si>
  <si>
    <t>児・参考10-18</t>
    <rPh sb="2" eb="4">
      <t>サンコウ</t>
    </rPh>
    <phoneticPr fontId="5"/>
  </si>
  <si>
    <t>1123994434</t>
  </si>
  <si>
    <t>ポスター</t>
    <phoneticPr fontId="5"/>
  </si>
  <si>
    <t>専用ラック２つ</t>
    <rPh sb="0" eb="2">
      <t>センヨウ</t>
    </rPh>
    <phoneticPr fontId="5"/>
  </si>
  <si>
    <t>2021年11月</t>
    <phoneticPr fontId="5"/>
  </si>
  <si>
    <t>SDGsのきほん 1 未来のための17の目標</t>
    <phoneticPr fontId="5"/>
  </si>
  <si>
    <t>児・SD1-1</t>
    <phoneticPr fontId="5"/>
  </si>
  <si>
    <t>1123994442</t>
  </si>
  <si>
    <t>SDGsのきほん 2 未来のための17の目標</t>
  </si>
  <si>
    <t>児・SD1-2</t>
  </si>
  <si>
    <t>1123994459</t>
  </si>
  <si>
    <t>SDGsのきほん 3 未来のための17の目標</t>
  </si>
  <si>
    <t>児・SD1-3</t>
  </si>
  <si>
    <t>1123994467</t>
  </si>
  <si>
    <t>SDGsのきほん 4 未来のための17の目標</t>
  </si>
  <si>
    <t>児・SD1-4</t>
  </si>
  <si>
    <t>1123994475</t>
  </si>
  <si>
    <t>SDGsのきほん 5 未来のための17の目標</t>
  </si>
  <si>
    <t>児・SD1-5</t>
  </si>
  <si>
    <t>1123994483</t>
  </si>
  <si>
    <t>SDGsのきほん 6 未来のための17の目標</t>
  </si>
  <si>
    <t>児・SD1-6</t>
  </si>
  <si>
    <t>1123994491</t>
  </si>
  <si>
    <t>SDGsのきほん 7 未来のための17の目標</t>
  </si>
  <si>
    <t>児・SD1-7</t>
  </si>
  <si>
    <t>1123994509</t>
  </si>
  <si>
    <t>SDGsのきほん 8 未来のための17の目標</t>
  </si>
  <si>
    <t>児・SD1-8</t>
  </si>
  <si>
    <t>1123994517</t>
  </si>
  <si>
    <t>SDGsのきほん 9 未来のための17の目標</t>
  </si>
  <si>
    <t>児・SD1-9</t>
  </si>
  <si>
    <t>1123994525</t>
  </si>
  <si>
    <t>SDGsのきほん 10 未来のための17の目標</t>
  </si>
  <si>
    <t>児・SD1-10</t>
  </si>
  <si>
    <t>1123994533</t>
  </si>
  <si>
    <t>SDGsのきほん 11 未来のための17の目標</t>
  </si>
  <si>
    <t>児・SD1-11</t>
  </si>
  <si>
    <t>1123994541</t>
  </si>
  <si>
    <t>SDGsのきほん 12 未来のための17の目標</t>
  </si>
  <si>
    <t>児・SD1-12</t>
  </si>
  <si>
    <t>1123994558</t>
  </si>
  <si>
    <t>SDGsのきほん 13 未来のための17の目標</t>
  </si>
  <si>
    <t>2021年1月</t>
  </si>
  <si>
    <t>児・SD1-13</t>
  </si>
  <si>
    <t>1123994566</t>
  </si>
  <si>
    <t>SDGsのきほん 14 未来のための17の目標</t>
  </si>
  <si>
    <t>児・SD1-14</t>
  </si>
  <si>
    <t>1123994574</t>
  </si>
  <si>
    <t>SDGsのきほん 15 未来のための17の目標</t>
  </si>
  <si>
    <t>2021年2月</t>
  </si>
  <si>
    <t>児・SD1-15</t>
  </si>
  <si>
    <t>1123994582</t>
  </si>
  <si>
    <t>SDGsのきほん 16 未来のための17の目標</t>
  </si>
  <si>
    <t>児・SD1-16</t>
  </si>
  <si>
    <t>1123994590</t>
  </si>
  <si>
    <t>SDGsのきほん 17 未来のための17の目標</t>
  </si>
  <si>
    <t>2021年3月</t>
  </si>
  <si>
    <t>児・SD1-17</t>
  </si>
  <si>
    <t>1123994608</t>
  </si>
  <si>
    <t>SDGsのきほん 18 未来のための17の目標</t>
  </si>
  <si>
    <t>児・SD1-18</t>
  </si>
  <si>
    <t>1123994616</t>
  </si>
  <si>
    <t>■SDGｓ1</t>
    <phoneticPr fontId="5"/>
  </si>
  <si>
    <t>■SDGｓ2</t>
    <phoneticPr fontId="5"/>
  </si>
  <si>
    <t>みんなはアイスをなめている  おはなしSDGs 貧困をなくそう</t>
  </si>
  <si>
    <t>安田/夏菜‖作</t>
  </si>
  <si>
    <t>すし屋のすてきな春原さん  おはなしSDGs ジェンダー平等を実現しよう</t>
  </si>
  <si>
    <t>戸森/しるこ‖作</t>
  </si>
  <si>
    <t>水とトイレがなかったら?  おはなしSDGs 安全な水とトイレを世界中に</t>
  </si>
  <si>
    <t>石崎/洋司‖作</t>
  </si>
  <si>
    <t>夢の発電って、なんだろう?  おはなしSDGs エネルギーをみんなにそしてクリーンに</t>
  </si>
  <si>
    <t>未来を変えるレストラン  おはなしSDGs つくる責任つかう責任</t>
  </si>
  <si>
    <t>小林/深雪‖作</t>
  </si>
  <si>
    <t>ツリーハウスの風  おはなしSDGs 気候変動に具体的な対策を</t>
  </si>
  <si>
    <t>楠木/誠一郎‖作</t>
  </si>
  <si>
    <t>ぼくらの青  おはなしSDGs 海の豊かさを守ろう</t>
  </si>
  <si>
    <t>佐藤/まどか‖作</t>
  </si>
  <si>
    <t>海をこえて虫フレンズ  おはなしSDGs 陸の豊かさも守ろう</t>
  </si>
  <si>
    <t>吉野/万理子‖作</t>
  </si>
  <si>
    <t>平和の女神さまへ 平和ってなんですか?  おはなしSDGs 平和と公正をすべての人に</t>
  </si>
  <si>
    <t>未来からの伝言  SDGsガイドブック</t>
  </si>
  <si>
    <t>那須田/淳‖作</t>
  </si>
  <si>
    <t>児・SD2-1</t>
  </si>
  <si>
    <t>1123994145</t>
  </si>
  <si>
    <t>児・SD2-2</t>
  </si>
  <si>
    <t>1123994152</t>
  </si>
  <si>
    <t>児・SD2-3</t>
  </si>
  <si>
    <t>1123994160</t>
  </si>
  <si>
    <t>児・SD2-4</t>
  </si>
  <si>
    <t>1123994178</t>
  </si>
  <si>
    <t>児・SD2-5</t>
  </si>
  <si>
    <t>1123994186</t>
  </si>
  <si>
    <t>児・SD2-6</t>
  </si>
  <si>
    <t>1123994194</t>
  </si>
  <si>
    <t>児・SD2-7</t>
  </si>
  <si>
    <t>1123994202</t>
  </si>
  <si>
    <t>児・SD2-8</t>
  </si>
  <si>
    <t>1123994210</t>
  </si>
  <si>
    <t>児・SD2-9</t>
  </si>
  <si>
    <t>1123994228</t>
  </si>
  <si>
    <t>児・SD2-10</t>
  </si>
  <si>
    <t>1123994236</t>
  </si>
  <si>
    <t>科学絵本の世界100  学びをもっと楽しくする</t>
    <phoneticPr fontId="5"/>
  </si>
  <si>
    <t>407/22NX/(2)</t>
  </si>
  <si>
    <t>児・読活5-10</t>
    <rPh sb="0" eb="1">
      <t>ジ</t>
    </rPh>
    <rPh sb="2" eb="3">
      <t>ドク</t>
    </rPh>
    <rPh sb="3" eb="4">
      <t>カツ</t>
    </rPh>
    <phoneticPr fontId="5"/>
  </si>
  <si>
    <t>1212165623</t>
  </si>
  <si>
    <t>保育・子育て絵本の住所録</t>
    <phoneticPr fontId="5"/>
  </si>
  <si>
    <t>保育で大活躍!絵本から広がるあそび大集合（ナツメ社保育シリーズ）</t>
    <phoneticPr fontId="5"/>
  </si>
  <si>
    <t>アニマシオンで道徳　楽しむ・うたがう・議論する</t>
    <phoneticPr fontId="5"/>
  </si>
  <si>
    <t xml:space="preserve">岩辺/泰吏‖編著 </t>
    <phoneticPr fontId="5"/>
  </si>
  <si>
    <t xml:space="preserve">かもがわ出版 </t>
    <phoneticPr fontId="5"/>
  </si>
  <si>
    <t>375.3/12NX/(2)</t>
    <phoneticPr fontId="5"/>
  </si>
  <si>
    <t>児・読活12-8</t>
    <rPh sb="0" eb="1">
      <t>ジ</t>
    </rPh>
    <rPh sb="2" eb="3">
      <t>ドク</t>
    </rPh>
    <rPh sb="3" eb="4">
      <t>カツ</t>
    </rPh>
    <phoneticPr fontId="5"/>
  </si>
  <si>
    <t>2019.6</t>
    <phoneticPr fontId="5"/>
  </si>
  <si>
    <t xml:space="preserve">おはなし会で楽しむ手ぶくろ人形  </t>
  </si>
  <si>
    <t>保育と人形の会‖編著</t>
  </si>
  <si>
    <t>児童図書館研究会</t>
  </si>
  <si>
    <t>376.15/47NX/(2)</t>
  </si>
  <si>
    <t>児・読活17-8</t>
    <rPh sb="0" eb="1">
      <t>ジ</t>
    </rPh>
    <rPh sb="2" eb="3">
      <t>ドク</t>
    </rPh>
    <rPh sb="3" eb="4">
      <t>カツ</t>
    </rPh>
    <phoneticPr fontId="5"/>
  </si>
  <si>
    <t>1212165607</t>
  </si>
  <si>
    <t>グループでもできるビブリオトーク  「わくわく」「どきどき」する本の紹介方法</t>
  </si>
  <si>
    <t>笹倉/剛‖著</t>
  </si>
  <si>
    <t>あいり出版</t>
  </si>
  <si>
    <t>019.9/75NX/</t>
  </si>
  <si>
    <t>児・読活15-10</t>
    <rPh sb="0" eb="1">
      <t>ジ</t>
    </rPh>
    <rPh sb="2" eb="3">
      <t>ドク</t>
    </rPh>
    <rPh sb="3" eb="4">
      <t>カツ</t>
    </rPh>
    <phoneticPr fontId="5"/>
  </si>
  <si>
    <t>1212165615</t>
  </si>
  <si>
    <t xml:space="preserve">発見!くらしのなかのプログラミング 1 </t>
  </si>
  <si>
    <t>藤川/大祐‖監修</t>
  </si>
  <si>
    <t>児・プロ1-1</t>
    <rPh sb="0" eb="1">
      <t>ジ</t>
    </rPh>
    <phoneticPr fontId="5"/>
  </si>
  <si>
    <t>1123997510</t>
  </si>
  <si>
    <t xml:space="preserve">発見!くらしのなかのプログラミング 2 </t>
  </si>
  <si>
    <t>児・プロ1-2</t>
    <rPh sb="0" eb="1">
      <t>ジ</t>
    </rPh>
    <phoneticPr fontId="5"/>
  </si>
  <si>
    <t>1123997528</t>
  </si>
  <si>
    <t xml:space="preserve">発見!くらしのなかのプログラミング 3 </t>
  </si>
  <si>
    <t>児・プロ1-3</t>
    <rPh sb="0" eb="1">
      <t>ジ</t>
    </rPh>
    <phoneticPr fontId="5"/>
  </si>
  <si>
    <t>1123997536</t>
  </si>
  <si>
    <t xml:space="preserve">プログラミングでなにができる? 　ゲーム・ロボット・AR・アプリ・Webサイト…新時代のモノづくりを体験 </t>
    <phoneticPr fontId="5"/>
  </si>
  <si>
    <t xml:space="preserve">杉浦/学‖著 </t>
    <phoneticPr fontId="5"/>
  </si>
  <si>
    <t>2018年5月</t>
    <rPh sb="4" eb="5">
      <t>ネン</t>
    </rPh>
    <rPh sb="6" eb="7">
      <t>ガツ</t>
    </rPh>
    <phoneticPr fontId="5"/>
  </si>
  <si>
    <t>児・プロ1-4</t>
    <rPh sb="0" eb="1">
      <t>ジ</t>
    </rPh>
    <phoneticPr fontId="5"/>
  </si>
  <si>
    <t>誠文堂新光社</t>
    <phoneticPr fontId="5"/>
  </si>
  <si>
    <t>■伝記４（世界)</t>
    <rPh sb="5" eb="7">
      <t>セカイ</t>
    </rPh>
    <phoneticPr fontId="5"/>
  </si>
  <si>
    <t>新しい世界の伝記 1 ライフ・ストーリーズ</t>
  </si>
  <si>
    <t>シャーロット・エイジャー‖絵</t>
  </si>
  <si>
    <t>三省堂</t>
  </si>
  <si>
    <t>児・伝記4-1</t>
    <rPh sb="0" eb="1">
      <t>ジ</t>
    </rPh>
    <rPh sb="2" eb="4">
      <t>デンキ</t>
    </rPh>
    <phoneticPr fontId="5"/>
  </si>
  <si>
    <t>1123997353</t>
  </si>
  <si>
    <t>新しい世界の伝記 2 ライフ・ストーリーズ</t>
  </si>
  <si>
    <t>児・伝記4-2</t>
    <rPh sb="0" eb="1">
      <t>ジ</t>
    </rPh>
    <rPh sb="2" eb="4">
      <t>デンキ</t>
    </rPh>
    <phoneticPr fontId="5"/>
  </si>
  <si>
    <t>1123997361</t>
  </si>
  <si>
    <t>新しい世界の伝記 3 ライフ・ストーリーズ</t>
  </si>
  <si>
    <t>児・伝記4-3</t>
    <rPh sb="0" eb="1">
      <t>ジ</t>
    </rPh>
    <rPh sb="2" eb="4">
      <t>デンキ</t>
    </rPh>
    <phoneticPr fontId="5"/>
  </si>
  <si>
    <t>1123997379</t>
  </si>
  <si>
    <t>新しい世界の伝記 4 ライフ・ストーリーズ</t>
  </si>
  <si>
    <t>児・伝記4-4</t>
    <rPh sb="0" eb="1">
      <t>ジ</t>
    </rPh>
    <rPh sb="2" eb="4">
      <t>デンキ</t>
    </rPh>
    <phoneticPr fontId="5"/>
  </si>
  <si>
    <t>1123997387</t>
  </si>
  <si>
    <t>新しい世界の伝記 5 ライフ・ストーリーズ</t>
  </si>
  <si>
    <t>児・伝記4-5</t>
    <rPh sb="0" eb="1">
      <t>ジ</t>
    </rPh>
    <rPh sb="2" eb="4">
      <t>デンキ</t>
    </rPh>
    <phoneticPr fontId="5"/>
  </si>
  <si>
    <t>1123997395</t>
  </si>
  <si>
    <t>新しい世界の伝記 6 ライフ・ストーリーズ</t>
  </si>
  <si>
    <t>児・伝記4-6</t>
    <rPh sb="0" eb="1">
      <t>ジ</t>
    </rPh>
    <rPh sb="2" eb="4">
      <t>デンキ</t>
    </rPh>
    <phoneticPr fontId="5"/>
  </si>
  <si>
    <t>1123997403</t>
  </si>
  <si>
    <t>児文館2013</t>
    <phoneticPr fontId="5"/>
  </si>
  <si>
    <t>■世界の地理１</t>
    <rPh sb="1" eb="3">
      <t>セカイ</t>
    </rPh>
    <phoneticPr fontId="5"/>
  </si>
  <si>
    <t xml:space="preserve">新・世界の国々 1 </t>
  </si>
  <si>
    <t>帝国書院編集部‖編集</t>
  </si>
  <si>
    <t>児・世地1-1</t>
    <rPh sb="0" eb="1">
      <t>ジ</t>
    </rPh>
    <rPh sb="2" eb="3">
      <t>セ</t>
    </rPh>
    <rPh sb="3" eb="4">
      <t>チ</t>
    </rPh>
    <phoneticPr fontId="5"/>
  </si>
  <si>
    <t>1123997411</t>
  </si>
  <si>
    <t xml:space="preserve">新・世界の国々 2 </t>
  </si>
  <si>
    <t>児・世地1-2</t>
    <rPh sb="0" eb="1">
      <t>ジ</t>
    </rPh>
    <rPh sb="2" eb="3">
      <t>セ</t>
    </rPh>
    <rPh sb="3" eb="4">
      <t>チ</t>
    </rPh>
    <phoneticPr fontId="5"/>
  </si>
  <si>
    <t>1123997429</t>
  </si>
  <si>
    <t xml:space="preserve">新・世界の国々 3 </t>
  </si>
  <si>
    <t>児・世地1-3</t>
    <rPh sb="0" eb="1">
      <t>ジ</t>
    </rPh>
    <rPh sb="2" eb="3">
      <t>セ</t>
    </rPh>
    <rPh sb="3" eb="4">
      <t>チ</t>
    </rPh>
    <phoneticPr fontId="5"/>
  </si>
  <si>
    <t>1123997437</t>
  </si>
  <si>
    <t xml:space="preserve">新・世界の国々 4 </t>
  </si>
  <si>
    <t>児・世地1-4</t>
    <rPh sb="0" eb="1">
      <t>ジ</t>
    </rPh>
    <rPh sb="2" eb="3">
      <t>セ</t>
    </rPh>
    <rPh sb="3" eb="4">
      <t>チ</t>
    </rPh>
    <phoneticPr fontId="5"/>
  </si>
  <si>
    <t>1123997445</t>
  </si>
  <si>
    <t xml:space="preserve">新・世界の国々 5 </t>
  </si>
  <si>
    <t>児・世地1-5</t>
    <rPh sb="0" eb="1">
      <t>ジ</t>
    </rPh>
    <rPh sb="2" eb="3">
      <t>セ</t>
    </rPh>
    <rPh sb="3" eb="4">
      <t>チ</t>
    </rPh>
    <phoneticPr fontId="5"/>
  </si>
  <si>
    <t>1123997452</t>
  </si>
  <si>
    <t xml:space="preserve">新・世界の国々 6 </t>
  </si>
  <si>
    <t>児・世地1-6</t>
    <rPh sb="0" eb="1">
      <t>ジ</t>
    </rPh>
    <rPh sb="2" eb="3">
      <t>セ</t>
    </rPh>
    <rPh sb="3" eb="4">
      <t>チ</t>
    </rPh>
    <phoneticPr fontId="5"/>
  </si>
  <si>
    <t>1123997460</t>
  </si>
  <si>
    <t xml:space="preserve">新・世界の国々 7 </t>
  </si>
  <si>
    <t>児・世地1-7</t>
    <rPh sb="0" eb="1">
      <t>ジ</t>
    </rPh>
    <rPh sb="2" eb="3">
      <t>セ</t>
    </rPh>
    <rPh sb="3" eb="4">
      <t>チ</t>
    </rPh>
    <phoneticPr fontId="5"/>
  </si>
  <si>
    <t>1123997478</t>
  </si>
  <si>
    <t xml:space="preserve">新・世界の国々 8 </t>
  </si>
  <si>
    <t>児・世地1-8</t>
    <rPh sb="0" eb="1">
      <t>ジ</t>
    </rPh>
    <rPh sb="2" eb="3">
      <t>セ</t>
    </rPh>
    <rPh sb="3" eb="4">
      <t>チ</t>
    </rPh>
    <phoneticPr fontId="5"/>
  </si>
  <si>
    <t>1123997486</t>
  </si>
  <si>
    <t xml:space="preserve">新・世界の国々 9 </t>
  </si>
  <si>
    <t>児・世地1-9</t>
    <rPh sb="0" eb="1">
      <t>ジ</t>
    </rPh>
    <rPh sb="2" eb="3">
      <t>セ</t>
    </rPh>
    <rPh sb="3" eb="4">
      <t>チ</t>
    </rPh>
    <phoneticPr fontId="5"/>
  </si>
  <si>
    <t>1123997494</t>
  </si>
  <si>
    <t xml:space="preserve">新・世界の国々 10 </t>
  </si>
  <si>
    <t>児・世地1-10</t>
    <rPh sb="0" eb="1">
      <t>ジ</t>
    </rPh>
    <rPh sb="2" eb="3">
      <t>セ</t>
    </rPh>
    <rPh sb="3" eb="4">
      <t>チ</t>
    </rPh>
    <phoneticPr fontId="5"/>
  </si>
  <si>
    <t>1123997502</t>
  </si>
  <si>
    <t>児文館2021</t>
  </si>
  <si>
    <t>児文館2021</t>
    <phoneticPr fontId="5"/>
  </si>
  <si>
    <t>アンジェロ</t>
    <phoneticPr fontId="5"/>
  </si>
  <si>
    <t>おじいちゃんがおばけになったわけ</t>
    <phoneticPr fontId="5"/>
  </si>
  <si>
    <t>ひまわりえほんシリーズ :おじいちゃんのごくらくごくらく</t>
    <phoneticPr fontId="5"/>
  </si>
  <si>
    <t>あかね・新えほんシリーズ 21:悲しい本</t>
    <phoneticPr fontId="5"/>
  </si>
  <si>
    <t>のにっき 野日記</t>
    <phoneticPr fontId="5"/>
  </si>
  <si>
    <t>ポプラせかいの絵本 37:いのちの木</t>
    <phoneticPr fontId="5"/>
  </si>
  <si>
    <t>さよならをいえるまで</t>
    <phoneticPr fontId="5"/>
  </si>
  <si>
    <t>講談社の創作絵本 :てんごくのおとうちゃん</t>
    <phoneticPr fontId="5"/>
  </si>
  <si>
    <t>佐野洋子の絵本 1:100万回生きたねこ</t>
    <phoneticPr fontId="5"/>
  </si>
  <si>
    <t>ぶたばあちゃん</t>
    <phoneticPr fontId="5"/>
  </si>
  <si>
    <t>ほるぷ出版</t>
    <phoneticPr fontId="5"/>
  </si>
  <si>
    <t>ジョン・バーニンガム∥さく</t>
    <phoneticPr fontId="5"/>
  </si>
  <si>
    <t>児童図書館・絵本の部屋 :ずーっとずっとだいすきだよ</t>
    <phoneticPr fontId="5"/>
  </si>
  <si>
    <t>児童図書館・絵本の部屋 :わすれられないおくりもの</t>
    <phoneticPr fontId="5"/>
  </si>
  <si>
    <t>1977.10</t>
    <phoneticPr fontId="5"/>
  </si>
  <si>
    <t>1986.10</t>
    <phoneticPr fontId="5"/>
  </si>
  <si>
    <t>児・読YA9-1</t>
    <phoneticPr fontId="5"/>
  </si>
  <si>
    <t>児・読YA9-2</t>
    <phoneticPr fontId="5"/>
  </si>
  <si>
    <t>児・読YA9-3</t>
    <phoneticPr fontId="5"/>
  </si>
  <si>
    <t>児・読YA9-4</t>
  </si>
  <si>
    <t>児・読YA9-5</t>
  </si>
  <si>
    <t>児・読YA9-6</t>
  </si>
  <si>
    <t>児・読YA9-7</t>
  </si>
  <si>
    <t>児・読YA9-8</t>
  </si>
  <si>
    <t>児・読YA9-9</t>
  </si>
  <si>
    <t>児・読YA9-10</t>
  </si>
  <si>
    <t>児・読YA9-11</t>
  </si>
  <si>
    <t>児・読YA9-12</t>
  </si>
  <si>
    <t>児・読YA9-13</t>
  </si>
  <si>
    <t>児・読YA9-14</t>
  </si>
  <si>
    <t>児・読YA9-15</t>
  </si>
  <si>
    <t>児・読YA9-16</t>
  </si>
  <si>
    <t>児・読YA9-17</t>
  </si>
  <si>
    <t>児・読YA9-18</t>
  </si>
  <si>
    <t>児・読YA9-19</t>
  </si>
  <si>
    <t>児・読YA9-20</t>
  </si>
  <si>
    <t>児・読YA9-21</t>
  </si>
  <si>
    <t>児・読YA9-22</t>
  </si>
  <si>
    <t>児・読YA9-23</t>
  </si>
  <si>
    <t>児・読YA9-24</t>
  </si>
  <si>
    <t>児・読YA9-25</t>
  </si>
  <si>
    <t>児・読YA9-26</t>
  </si>
  <si>
    <t>児・読YA9-27</t>
  </si>
  <si>
    <t>児・読YA9-28</t>
  </si>
  <si>
    <t>児・読YA9-29</t>
  </si>
  <si>
    <t>児・読YA9-30</t>
  </si>
  <si>
    <t>児・読YA9-31</t>
  </si>
  <si>
    <t>児・読YA9-32</t>
  </si>
  <si>
    <t>児・読YA9-33</t>
  </si>
  <si>
    <t>児・読YA9-34</t>
  </si>
  <si>
    <t>児・読YA9-35</t>
  </si>
  <si>
    <t>児・読YA9-36</t>
  </si>
  <si>
    <t>児・読YA9-37</t>
  </si>
  <si>
    <t>児・読YA9-38</t>
    <phoneticPr fontId="5"/>
  </si>
  <si>
    <t>児・読YA9-39</t>
    <phoneticPr fontId="5"/>
  </si>
  <si>
    <t>児・読YA9-40</t>
  </si>
  <si>
    <t>児・読YA9-41</t>
  </si>
  <si>
    <t>児・読YA9-42</t>
  </si>
  <si>
    <t>児・読YA9-43</t>
  </si>
  <si>
    <t>児・読YA9-44</t>
  </si>
  <si>
    <t>児・読YA9-45</t>
  </si>
  <si>
    <t>児・読YA9-46</t>
  </si>
  <si>
    <t>児・読YA9-47</t>
  </si>
  <si>
    <t>児・読YA9-48</t>
  </si>
  <si>
    <t>児・読YA9-49</t>
  </si>
  <si>
    <t>児・読YA9-50</t>
  </si>
  <si>
    <t>児・読YA9-51</t>
  </si>
  <si>
    <t>■さわる絵本１</t>
    <rPh sb="4" eb="6">
      <t>エホン</t>
    </rPh>
    <phoneticPr fontId="5"/>
  </si>
  <si>
    <t>ゾウさんのハナのおはなし 日本語版</t>
    <phoneticPr fontId="5"/>
  </si>
  <si>
    <t>小林/映子∥作</t>
    <phoneticPr fontId="5"/>
  </si>
  <si>
    <t>ユニバーサルデザイン絵本センター</t>
    <phoneticPr fontId="5"/>
  </si>
  <si>
    <t>E1/4410NX/コ(2)</t>
    <phoneticPr fontId="5"/>
  </si>
  <si>
    <t>児・さわ1-1</t>
    <phoneticPr fontId="5"/>
  </si>
  <si>
    <t>児・さわ1-2</t>
  </si>
  <si>
    <t>児・さわ1-3</t>
  </si>
  <si>
    <t>児・さわ1-4</t>
  </si>
  <si>
    <t>児・さわ1-5</t>
  </si>
  <si>
    <t>児・さわ1-6</t>
  </si>
  <si>
    <t>児・さわ1-7</t>
  </si>
  <si>
    <t>児・さわ1-8</t>
  </si>
  <si>
    <t>■さわる絵本２</t>
    <rPh sb="4" eb="6">
      <t>エホン</t>
    </rPh>
    <phoneticPr fontId="5"/>
  </si>
  <si>
    <t>みんないいこ</t>
  </si>
  <si>
    <t>ねえおそらのあれなあに?</t>
  </si>
  <si>
    <t>　かも/みゆき∥さく・え</t>
    <phoneticPr fontId="5"/>
  </si>
  <si>
    <t>ほしのかたりべ∥さく</t>
  </si>
  <si>
    <t>どんなおはながさくのかな?　</t>
  </si>
  <si>
    <t>よしかわ/あゆみ∥さく</t>
  </si>
  <si>
    <t>りんご</t>
    <phoneticPr fontId="5"/>
  </si>
  <si>
    <t>嘉村/靖子‖作/絵</t>
  </si>
  <si>
    <t>おでかけまるちゃん 日本語版</t>
  </si>
  <si>
    <t>へんしんまるちゃん</t>
  </si>
  <si>
    <t>ぐるりんまるちゃん</t>
  </si>
  <si>
    <t>E1/5601NX/ミ(2)</t>
  </si>
  <si>
    <t>E1/5784NX/ヨ(2)</t>
  </si>
  <si>
    <t>E1/6226NX/カ(2)</t>
  </si>
  <si>
    <t>E1/4414NX/カ(2)</t>
  </si>
  <si>
    <t>(E1/5596NX/カ(2)</t>
  </si>
  <si>
    <t>E1/6712NX/カ(2)</t>
  </si>
  <si>
    <t>中川/李枝子∥さく</t>
  </si>
  <si>
    <t>ぐりとぐら</t>
  </si>
  <si>
    <t>児・さわ2-1</t>
  </si>
  <si>
    <t>児・さわ2-2</t>
  </si>
  <si>
    <t>児・さわ2-3</t>
  </si>
  <si>
    <t>児・さわ2-4</t>
  </si>
  <si>
    <t>児・さわ2-5</t>
  </si>
  <si>
    <t>児・さわ2-6</t>
  </si>
  <si>
    <t>こぐまちゃんとどうぶつえん</t>
  </si>
  <si>
    <t>しろくまちゃんのほっとけーき</t>
  </si>
  <si>
    <t>ぞうくんのさんぽ　</t>
  </si>
  <si>
    <t>さわってたのしむどうぶつずかん</t>
  </si>
  <si>
    <t>テルミのめいろ</t>
  </si>
  <si>
    <t>森/比左志∥著　</t>
  </si>
  <si>
    <t>森/比左志∥著</t>
  </si>
  <si>
    <t>なかの/ひろたか‖さく・え</t>
  </si>
  <si>
    <t>ドーリング・キンダースリー社編集部‖企画・編集</t>
  </si>
  <si>
    <t>田中/喜代司‖著</t>
  </si>
  <si>
    <t>E1/5733NX/ワ(2</t>
  </si>
  <si>
    <t>E0/18499NX/ナ(2)</t>
  </si>
  <si>
    <t>E0/19416NX/(2)</t>
  </si>
  <si>
    <t>E0/20522NX/タ(2)</t>
    <phoneticPr fontId="5"/>
  </si>
  <si>
    <t>E1/5900NX/オ(2)</t>
    <phoneticPr fontId="5"/>
  </si>
  <si>
    <t>■文字なし絵本1</t>
    <rPh sb="1" eb="3">
      <t>モジ</t>
    </rPh>
    <rPh sb="5" eb="7">
      <t>エホン</t>
    </rPh>
    <phoneticPr fontId="5"/>
  </si>
  <si>
    <t>E1/5784NX/ヨ(2)</t>
    <phoneticPr fontId="5"/>
  </si>
  <si>
    <t>E1/4932NX/ワ(2)</t>
    <phoneticPr fontId="5"/>
  </si>
  <si>
    <t>■YA（中高生）用14</t>
    <phoneticPr fontId="5"/>
  </si>
  <si>
    <t>ヒナゲシの野原で  戦火をくぐりぬけたある家族の物語</t>
  </si>
  <si>
    <t>2021年8月</t>
  </si>
  <si>
    <t>児・読YA14-1</t>
  </si>
  <si>
    <t>1124012707</t>
  </si>
  <si>
    <t xml:space="preserve">オオカミ県  </t>
  </si>
  <si>
    <t>多和田/葉子‖文</t>
  </si>
  <si>
    <t>論創社</t>
  </si>
  <si>
    <t>2021年4月</t>
  </si>
  <si>
    <t>児・読YA14-2</t>
  </si>
  <si>
    <t>1212224065</t>
  </si>
  <si>
    <t xml:space="preserve">社会を変えた50人の女性アーティストたち  </t>
  </si>
  <si>
    <t>レイチェル・イグノトフスキー‖著</t>
  </si>
  <si>
    <t>児・読YA14-3</t>
  </si>
  <si>
    <t>1124012715</t>
  </si>
  <si>
    <t>段ボールで作る!動く、飛ぶ、遊ぶ工作  身近な材料で学ぶエンジニアリング</t>
  </si>
  <si>
    <t>Jonathan Adolph‖著</t>
  </si>
  <si>
    <t>オライリー・ジャパン</t>
  </si>
  <si>
    <t>2021年9月</t>
  </si>
  <si>
    <t>児・読YA14-4</t>
  </si>
  <si>
    <t>1212224057</t>
  </si>
  <si>
    <t xml:space="preserve">図解はじめて学ぶみんなのビジネス  </t>
  </si>
  <si>
    <t>ララ・ブライアン‖文</t>
  </si>
  <si>
    <t>晶文社</t>
  </si>
  <si>
    <t>児・読YA14-5</t>
  </si>
  <si>
    <t>1212224040</t>
  </si>
  <si>
    <t>ミシシッピ冒険記  ぼくらが3ドルで大金持ちになったわけ</t>
  </si>
  <si>
    <t>ダヴィデ・モロジノット‖著</t>
  </si>
  <si>
    <t>2021年7月</t>
  </si>
  <si>
    <t>児・読YA14-6</t>
  </si>
  <si>
    <t>1124012970</t>
  </si>
  <si>
    <t xml:space="preserve">あんなにあんなに  </t>
  </si>
  <si>
    <t>ヨシタケ/シンスケ‖著</t>
  </si>
  <si>
    <t>2021年6月</t>
  </si>
  <si>
    <t>児・読YA14-7</t>
  </si>
  <si>
    <t>1124012699</t>
  </si>
  <si>
    <t>鉄分強壮薬  あるいは、寂しい谷間の冬の午後</t>
  </si>
  <si>
    <t>エドワード・ゴーリー‖著</t>
  </si>
  <si>
    <t>児・読YA14-8</t>
  </si>
  <si>
    <t>1212224016</t>
  </si>
  <si>
    <t>だれも知らないイスラエル  「究極の移民国家」を生きる</t>
  </si>
  <si>
    <t>バヴア‖編著</t>
  </si>
  <si>
    <t>花伝社</t>
  </si>
  <si>
    <t>2021年12月</t>
  </si>
  <si>
    <t>児・読YA14-9</t>
  </si>
  <si>
    <t>1212224032</t>
  </si>
  <si>
    <t>2枚のコイン  アフリカで暮らした3か月</t>
  </si>
  <si>
    <t>ヌリア・タマリット‖作</t>
  </si>
  <si>
    <t>児・読YA14-10</t>
  </si>
  <si>
    <t>1212224024</t>
  </si>
  <si>
    <t xml:space="preserve">パラゴンとレインボーマシン  </t>
  </si>
  <si>
    <t>ジラ・ベセル‖作</t>
  </si>
  <si>
    <t>児・読YA14-11</t>
  </si>
  <si>
    <t>1124012954</t>
  </si>
  <si>
    <t xml:space="preserve">どんぐり喰い  </t>
  </si>
  <si>
    <t>エルス・ペルフロム‖作</t>
  </si>
  <si>
    <t>児・読YA14-12</t>
  </si>
  <si>
    <t>1124012962</t>
  </si>
  <si>
    <t xml:space="preserve">ポーチとノート  </t>
  </si>
  <si>
    <t>2021年10月</t>
  </si>
  <si>
    <t>児・読YA14-13</t>
  </si>
  <si>
    <t>1124012897</t>
  </si>
  <si>
    <t xml:space="preserve">妖怪コンビニで、バイトはじめました。  </t>
  </si>
  <si>
    <t>令丈/ヒロ子‖著</t>
  </si>
  <si>
    <t>児・読YA14-14</t>
  </si>
  <si>
    <t>1124012905</t>
  </si>
  <si>
    <t>山をつくる  東京チェンソーズの挑戦</t>
  </si>
  <si>
    <t>菅/聖子‖文</t>
  </si>
  <si>
    <t>児・読YA14-15</t>
  </si>
  <si>
    <t>1124012822</t>
  </si>
  <si>
    <t xml:space="preserve">境界のポラリス  </t>
  </si>
  <si>
    <t>中島/空‖著</t>
  </si>
  <si>
    <t>児・読YA14-16</t>
  </si>
  <si>
    <t>1124012855</t>
  </si>
  <si>
    <t xml:space="preserve">セカイを科学せよ!  </t>
  </si>
  <si>
    <t>児・読YA14-17</t>
  </si>
  <si>
    <t>1124012863</t>
  </si>
  <si>
    <t xml:space="preserve">野原できみとピクニック  </t>
  </si>
  <si>
    <t>濱野/京子‖著</t>
  </si>
  <si>
    <t>児・読YA14-18</t>
  </si>
  <si>
    <t>1124012871</t>
  </si>
  <si>
    <t xml:space="preserve">謎解きミステリー  </t>
  </si>
  <si>
    <t>有栖川/有栖‖著</t>
  </si>
  <si>
    <t>児・読YA14-19</t>
  </si>
  <si>
    <t>1124012921</t>
  </si>
  <si>
    <t xml:space="preserve">医学のつばさ  </t>
  </si>
  <si>
    <t>海堂/尊‖著</t>
  </si>
  <si>
    <t>児・読YA14-20</t>
  </si>
  <si>
    <t>1212223968</t>
  </si>
  <si>
    <t xml:space="preserve">いちご×ロック  </t>
  </si>
  <si>
    <t>児・読YA14-21</t>
  </si>
  <si>
    <t>1124012848</t>
  </si>
  <si>
    <t>博物館の少女  怪異研究事始め</t>
  </si>
  <si>
    <t>富安/陽子‖著</t>
  </si>
  <si>
    <t>児・読YA14-22</t>
  </si>
  <si>
    <t>1124012889</t>
  </si>
  <si>
    <t xml:space="preserve">予測不能ショートストーリーズ 文化祭編 </t>
  </si>
  <si>
    <t>児・読YA14-23</t>
  </si>
  <si>
    <t>1124012913</t>
  </si>
  <si>
    <t xml:space="preserve">詩人になりたいわたしX  </t>
  </si>
  <si>
    <t>エリザベス・アセヴェド‖作</t>
  </si>
  <si>
    <t>児・読YA14-24</t>
  </si>
  <si>
    <t>1124012939</t>
  </si>
  <si>
    <t xml:space="preserve">タフィー  </t>
  </si>
  <si>
    <t>サラ・クロッサン‖作</t>
  </si>
  <si>
    <t>児・読YA14-25</t>
  </si>
  <si>
    <t>1124012947</t>
  </si>
  <si>
    <t>中高生のための本の読み方  読書案内・ブックトーク・PISA型読解</t>
  </si>
  <si>
    <t>大橋/崇行‖著</t>
  </si>
  <si>
    <t>ひつじ書房</t>
  </si>
  <si>
    <t>児・読YA14-26</t>
  </si>
  <si>
    <t>1212223901</t>
  </si>
  <si>
    <t>14歳からの個人主義  自分を失わずに生きるための思想と哲学</t>
  </si>
  <si>
    <t>丸山/俊一‖著</t>
  </si>
  <si>
    <t>児・読YA14-27</t>
  </si>
  <si>
    <t>1212223919</t>
  </si>
  <si>
    <t xml:space="preserve">ポストコロナ期を生きるきみたちへ  </t>
  </si>
  <si>
    <t>内田/樹‖編</t>
  </si>
  <si>
    <t>児・読YA14-28</t>
  </si>
  <si>
    <t>1212223935</t>
  </si>
  <si>
    <t xml:space="preserve">未来の科学者たちへ  </t>
  </si>
  <si>
    <t>大隅/良典‖著</t>
  </si>
  <si>
    <t>児・読YA14-29</t>
  </si>
  <si>
    <t>1212223943</t>
  </si>
  <si>
    <t>武器を持たないチョウの戦い方  ライバルの見えない世界で</t>
  </si>
  <si>
    <t>竹内/剛‖著</t>
  </si>
  <si>
    <t>京都大学学術出版会</t>
  </si>
  <si>
    <t>児・読YA14-30</t>
  </si>
  <si>
    <t>1212223950</t>
  </si>
  <si>
    <t xml:space="preserve">ブラザーズ・ブラジャー  </t>
  </si>
  <si>
    <t>佐原/ひかり‖著</t>
  </si>
  <si>
    <t>児・読YA14-31</t>
  </si>
  <si>
    <t>1212223976</t>
  </si>
  <si>
    <t xml:space="preserve">世界を超えて私はあなたに会いに行く  </t>
  </si>
  <si>
    <t>イ/コンニム‖著</t>
  </si>
  <si>
    <t>児・読YA14-32</t>
  </si>
  <si>
    <t>1212223984</t>
  </si>
  <si>
    <t xml:space="preserve">はじまりの24時間書店  </t>
  </si>
  <si>
    <t>ロビン・スローン‖著</t>
  </si>
  <si>
    <t>児・読YA14-33</t>
  </si>
  <si>
    <t>1212223992</t>
  </si>
  <si>
    <t xml:space="preserve">少年は世界をのみこむ  </t>
  </si>
  <si>
    <t>トレント・ダルトン‖著</t>
  </si>
  <si>
    <t>児・読YA14-34</t>
  </si>
  <si>
    <t>1212224008</t>
  </si>
  <si>
    <t xml:space="preserve">モヤモヤしている女の子のための読書案内  </t>
  </si>
  <si>
    <t>堀越/英美‖著</t>
  </si>
  <si>
    <t>児・読YA14-35</t>
  </si>
  <si>
    <t>1124012764</t>
  </si>
  <si>
    <t>世界一やさしい依存症入門  やめられないのは誰かのせい?</t>
  </si>
  <si>
    <t>松本/俊彦‖著</t>
  </si>
  <si>
    <t>児・読YA14-37</t>
  </si>
  <si>
    <t>1124012780</t>
  </si>
  <si>
    <t>「ハーフ」ってなんだろう?  あなたと考えたいイメージと現実</t>
  </si>
  <si>
    <t>下地/ローレンス吉孝‖著</t>
  </si>
  <si>
    <t>児・読YA14-38</t>
  </si>
  <si>
    <t>1124012798</t>
  </si>
  <si>
    <t>平等ってなんだろう?  あなたと考えたい身近な社会の不平等</t>
  </si>
  <si>
    <t>齋藤/純一‖著</t>
  </si>
  <si>
    <t>児・読YA14-39</t>
  </si>
  <si>
    <t>1124012806</t>
  </si>
  <si>
    <t>昆虫記すばらしきフンコロガシ  ファーブル ショートセレクション</t>
  </si>
  <si>
    <t>ジャン=アンリ・ファーブル‖作</t>
  </si>
  <si>
    <t>2021年5月</t>
  </si>
  <si>
    <t>児・読YA14-40</t>
  </si>
  <si>
    <t>1124012988</t>
  </si>
  <si>
    <t>道化者  トーマス・マン ショートセレクション</t>
  </si>
  <si>
    <t>トーマス・マン‖作</t>
  </si>
  <si>
    <t>児・読YA14-41</t>
  </si>
  <si>
    <t>1124012996</t>
  </si>
  <si>
    <t>きみの体は何者か  なぜ思い通りにならないのか?</t>
  </si>
  <si>
    <t>児・読YA14-42</t>
  </si>
  <si>
    <t>1124012814</t>
  </si>
  <si>
    <t>俳句部、はじめました  さくら咲く一度っきりの今を詠む</t>
  </si>
  <si>
    <t>神野/紗希‖著</t>
  </si>
  <si>
    <t>児・読YA14-43</t>
  </si>
  <si>
    <t>1124012830</t>
  </si>
  <si>
    <t>シェルパの友だちに会いに行く  エベレスト街道日誌2021</t>
  </si>
  <si>
    <t>石川/直樹‖著</t>
  </si>
  <si>
    <t>青土社</t>
  </si>
  <si>
    <t>児・読YA14-44</t>
  </si>
  <si>
    <t>1212223927</t>
  </si>
  <si>
    <t xml:space="preserve">はじめてのニュース・リテラシー  </t>
  </si>
  <si>
    <t>白戸/圭一‖著</t>
  </si>
  <si>
    <t>児・読YA14-45</t>
  </si>
  <si>
    <t>1124012723</t>
  </si>
  <si>
    <t xml:space="preserve">地方を生きる  </t>
  </si>
  <si>
    <t>小松/理虔‖著</t>
  </si>
  <si>
    <t>児・読YA14-46</t>
  </si>
  <si>
    <t>1124012731</t>
  </si>
  <si>
    <t xml:space="preserve">生きのびるための流域思考  </t>
  </si>
  <si>
    <t>岸/由二‖著</t>
  </si>
  <si>
    <t>児・読YA14-47</t>
  </si>
  <si>
    <t>1124012749</t>
  </si>
  <si>
    <t>はじめて学ぶ環境倫理  未来のために「しくみ」を問う</t>
  </si>
  <si>
    <t>吉永/明弘‖著</t>
  </si>
  <si>
    <t>児・読YA14-48</t>
  </si>
  <si>
    <t>1124012756</t>
  </si>
  <si>
    <t>ヨーロッパ史入門  原形から近代への胎動</t>
  </si>
  <si>
    <t>池上/俊一‖著</t>
  </si>
  <si>
    <t>児・読YA14-49</t>
  </si>
  <si>
    <t>1212223885</t>
  </si>
  <si>
    <t xml:space="preserve">国語をめぐる冒険  </t>
  </si>
  <si>
    <t>渡部/泰明‖著</t>
  </si>
  <si>
    <t>児・読YA14-50</t>
  </si>
  <si>
    <t>1212223893</t>
  </si>
  <si>
    <t>ドレミのうた</t>
  </si>
  <si>
    <t>ふきのとう文庫</t>
  </si>
  <si>
    <t xml:space="preserve">[出版年不明] </t>
  </si>
  <si>
    <t>児文館/2020/布E-1</t>
  </si>
  <si>
    <t>児・布E-1</t>
    <rPh sb="0" eb="1">
      <t>ジ</t>
    </rPh>
    <rPh sb="2" eb="3">
      <t>ヌノ</t>
    </rPh>
    <phoneticPr fontId="5"/>
  </si>
  <si>
    <t>7180031572</t>
  </si>
  <si>
    <t>ひよこひよこ</t>
  </si>
  <si>
    <t>児文館/2020/布E-2</t>
  </si>
  <si>
    <t>児・布E-2</t>
    <rPh sb="0" eb="1">
      <t>ジ</t>
    </rPh>
    <rPh sb="2" eb="3">
      <t>ヌノ</t>
    </rPh>
    <phoneticPr fontId="5"/>
  </si>
  <si>
    <t>7180031507</t>
  </si>
  <si>
    <t>ななつのこ</t>
  </si>
  <si>
    <t>児文館/2020/布E-3</t>
  </si>
  <si>
    <t>児・布E-3</t>
    <rPh sb="0" eb="1">
      <t>ジ</t>
    </rPh>
    <rPh sb="2" eb="3">
      <t>ヌノ</t>
    </rPh>
    <phoneticPr fontId="5"/>
  </si>
  <si>
    <t>7180031515</t>
  </si>
  <si>
    <t>かくれんぼだあれ</t>
  </si>
  <si>
    <t>児文館/2020/布E-4</t>
  </si>
  <si>
    <t>児・布E-4</t>
    <rPh sb="0" eb="1">
      <t>ジ</t>
    </rPh>
    <rPh sb="2" eb="3">
      <t>ヌノ</t>
    </rPh>
    <phoneticPr fontId="5"/>
  </si>
  <si>
    <t>7180031564</t>
  </si>
  <si>
    <t>ちょうちょう</t>
  </si>
  <si>
    <t>児文館/2020/布E-5</t>
  </si>
  <si>
    <t>児・布E-5</t>
    <rPh sb="0" eb="1">
      <t>ジ</t>
    </rPh>
    <rPh sb="2" eb="3">
      <t>ヌノ</t>
    </rPh>
    <phoneticPr fontId="5"/>
  </si>
  <si>
    <t>7180031556</t>
  </si>
  <si>
    <t>どんぐりころころ</t>
  </si>
  <si>
    <t>児文館/2020/布E-6</t>
  </si>
  <si>
    <t>児・布E-6</t>
    <rPh sb="0" eb="1">
      <t>ジ</t>
    </rPh>
    <rPh sb="2" eb="3">
      <t>ヌノ</t>
    </rPh>
    <phoneticPr fontId="5"/>
  </si>
  <si>
    <t>7180031523</t>
  </si>
  <si>
    <t>みにくいあひるのこ</t>
  </si>
  <si>
    <t>児文館/2020/布E-7</t>
  </si>
  <si>
    <t>児・布E-7</t>
    <rPh sb="0" eb="1">
      <t>ジ</t>
    </rPh>
    <rPh sb="2" eb="3">
      <t>ヌノ</t>
    </rPh>
    <phoneticPr fontId="5"/>
  </si>
  <si>
    <t>7180031531</t>
  </si>
  <si>
    <t>おむすびころりん</t>
  </si>
  <si>
    <t>児文館/2020/布E-8</t>
  </si>
  <si>
    <t>児・布E-8</t>
    <rPh sb="0" eb="1">
      <t>ジ</t>
    </rPh>
    <rPh sb="2" eb="3">
      <t>ヌノ</t>
    </rPh>
    <phoneticPr fontId="5"/>
  </si>
  <si>
    <t>7180031549</t>
  </si>
  <si>
    <t>■布の絵本</t>
    <rPh sb="1" eb="2">
      <t>ヌノ</t>
    </rPh>
    <rPh sb="3" eb="5">
      <t>エホン</t>
    </rPh>
    <phoneticPr fontId="5"/>
  </si>
  <si>
    <t>■YA（中高生）用15</t>
    <phoneticPr fontId="5"/>
  </si>
  <si>
    <t xml:space="preserve">旅する小舟  </t>
  </si>
  <si>
    <t>ペーター・ヴァン・デン・エンデ‖著</t>
  </si>
  <si>
    <t>求龍堂</t>
  </si>
  <si>
    <t>児・読YA15-1</t>
  </si>
  <si>
    <t>1212241630</t>
  </si>
  <si>
    <t xml:space="preserve">世界のふしぎ断面図鑑  </t>
  </si>
  <si>
    <t>スティーブン・ビースティー‖画</t>
  </si>
  <si>
    <t>児・読YA15-2</t>
  </si>
  <si>
    <t>1124019298</t>
  </si>
  <si>
    <t xml:space="preserve">いただきます。ごちそうさま。  </t>
  </si>
  <si>
    <t>あさの/あつこ‖作</t>
  </si>
  <si>
    <t>児・読YA15-3</t>
  </si>
  <si>
    <t>1124019041</t>
  </si>
  <si>
    <t xml:space="preserve">ウサギ  </t>
  </si>
  <si>
    <t>ジョン・マーズデン‖文</t>
  </si>
  <si>
    <t>児・読YA15-4</t>
  </si>
  <si>
    <t>1212241622</t>
  </si>
  <si>
    <t>ルイ・リエル  カナダ白人社会に挑んだ先住民の物語</t>
  </si>
  <si>
    <t>チェスター・ブラウン‖著</t>
  </si>
  <si>
    <t>児・読YA15-5</t>
  </si>
  <si>
    <t>1212241614</t>
  </si>
  <si>
    <t xml:space="preserve">おなじ星をみあげて  </t>
  </si>
  <si>
    <t>ジャック・ゴールドスティン‖作・絵</t>
  </si>
  <si>
    <t>山烋</t>
  </si>
  <si>
    <t>児・読YA15-6</t>
  </si>
  <si>
    <t>1124019033</t>
  </si>
  <si>
    <t>プロテストってなに?  世界を変えたさまざまな社会運動</t>
  </si>
  <si>
    <t>アリス・ハワース=ブース‖著</t>
  </si>
  <si>
    <t>青幻舎インターナショナル</t>
  </si>
  <si>
    <t>児・読YA15-7</t>
  </si>
  <si>
    <t>1212241606</t>
  </si>
  <si>
    <t xml:space="preserve">たまごのはなし  </t>
  </si>
  <si>
    <t>しおたに/まみこ‖作</t>
  </si>
  <si>
    <t>児・読YA15-8</t>
  </si>
  <si>
    <t>1124019223</t>
  </si>
  <si>
    <t xml:space="preserve">THIS ONE SUMMER  </t>
  </si>
  <si>
    <t>マリコ・タマキ‖作</t>
  </si>
  <si>
    <t>児・読YA15-9</t>
  </si>
  <si>
    <t>1212241598</t>
  </si>
  <si>
    <t>池の水なぜぬくの?  外来種を探すだけではない“ほんとうの理由”</t>
  </si>
  <si>
    <t>安斉/俊‖著・絵</t>
  </si>
  <si>
    <t>児・読YA15-10</t>
  </si>
  <si>
    <t>1124019124</t>
  </si>
  <si>
    <t xml:space="preserve">あたしのおばあちゃんは、プタ  </t>
  </si>
  <si>
    <t>ニーナ・ボーデン‖作</t>
  </si>
  <si>
    <t>児・読YA15-11</t>
  </si>
  <si>
    <t>1124019280</t>
  </si>
  <si>
    <t xml:space="preserve">10歳からの学校では教えてくれない健康とからだ  </t>
  </si>
  <si>
    <t>野口/緑‖監修</t>
  </si>
  <si>
    <t>池田書店</t>
  </si>
  <si>
    <t>2022年4月</t>
  </si>
  <si>
    <t>児・読YA15-12</t>
  </si>
  <si>
    <t>1124019116</t>
  </si>
  <si>
    <t xml:space="preserve">10代のための読書地図  </t>
  </si>
  <si>
    <t>本の雑誌編集部‖編</t>
  </si>
  <si>
    <t>本の雑誌社</t>
  </si>
  <si>
    <t>児・読YA15-13</t>
  </si>
  <si>
    <t>1212241523</t>
  </si>
  <si>
    <t>教養としてのグローバル経済  新しい時代を生き抜く力を培うために</t>
  </si>
  <si>
    <t>齊藤/誠‖著</t>
  </si>
  <si>
    <t>有斐閣</t>
  </si>
  <si>
    <t>児・読YA15-14</t>
  </si>
  <si>
    <t>1212241531</t>
  </si>
  <si>
    <t xml:space="preserve">ガラスの顔  </t>
  </si>
  <si>
    <t>児・読YA15-15</t>
  </si>
  <si>
    <t>1212241572</t>
  </si>
  <si>
    <t xml:space="preserve">少女と少年と海の物語  </t>
  </si>
  <si>
    <t>クリス・ヴィック‖著</t>
  </si>
  <si>
    <t>児・読YA15-16</t>
  </si>
  <si>
    <t>1212241580</t>
  </si>
  <si>
    <t>修造流・逆転の発想法  「プレッシャー」が「よっしゃー」に変わる!</t>
  </si>
  <si>
    <t>松岡/修造‖著</t>
  </si>
  <si>
    <t>児・読YA15-17</t>
  </si>
  <si>
    <t>1124019108</t>
  </si>
  <si>
    <t>ボーダレス・ケアラー  生きてても、生きてなくてもお世話します</t>
  </si>
  <si>
    <t>山本/悦子‖著</t>
  </si>
  <si>
    <t>児・読YA15-18</t>
  </si>
  <si>
    <t>1124019132</t>
  </si>
  <si>
    <t xml:space="preserve">あしたの幸福  </t>
  </si>
  <si>
    <t>児・読YA15-19</t>
  </si>
  <si>
    <t>1124019140</t>
  </si>
  <si>
    <t xml:space="preserve">私立五芒高校恋する幽霊部員たち  </t>
  </si>
  <si>
    <t>児・読YA15-20</t>
  </si>
  <si>
    <t>1124019157</t>
  </si>
  <si>
    <t xml:space="preserve">文豪中学生日記  </t>
  </si>
  <si>
    <t>児・読YA15-21</t>
  </si>
  <si>
    <t>1124019165</t>
  </si>
  <si>
    <t xml:space="preserve">強制終了、いつか再起動  </t>
  </si>
  <si>
    <t>児・読YA15-22</t>
  </si>
  <si>
    <t>1124019173</t>
  </si>
  <si>
    <t>ライブラリー・ツインズ  ようこそ、月島大学図書館へ</t>
  </si>
  <si>
    <t>日野/祐希‖著</t>
  </si>
  <si>
    <t>児・読YA15-23</t>
  </si>
  <si>
    <t>1124019181</t>
  </si>
  <si>
    <t>3ツ星シェフ部!  または、カリスマ料理人の俺様が、なぜ、お子様部活の顧問になったか。</t>
  </si>
  <si>
    <t>よしもと/こゆき‖著</t>
  </si>
  <si>
    <t>児・読YA15-24</t>
  </si>
  <si>
    <t>1124019199</t>
  </si>
  <si>
    <t xml:space="preserve">夜叉神川  </t>
  </si>
  <si>
    <t>安東/みきえ‖著</t>
  </si>
  <si>
    <t>児・読YA15-25</t>
  </si>
  <si>
    <t>1124019207</t>
  </si>
  <si>
    <t xml:space="preserve">アイドルが好き!  </t>
  </si>
  <si>
    <t>イノウエ/ミホコ‖作</t>
  </si>
  <si>
    <t>児・読YA15-26</t>
  </si>
  <si>
    <t>1124019215</t>
  </si>
  <si>
    <t>君色パレット  多様性をみつめるショートストーリー</t>
  </si>
  <si>
    <t>2022年1月</t>
  </si>
  <si>
    <t>児・読YA15-27</t>
  </si>
  <si>
    <t>1124019231</t>
  </si>
  <si>
    <t xml:space="preserve">大人になるまでに読みたい15歳のエッセイ 1 </t>
  </si>
  <si>
    <t>和合/亮一‖編・エッセイ</t>
  </si>
  <si>
    <t>児・読YA15-28</t>
  </si>
  <si>
    <t>1124019249</t>
  </si>
  <si>
    <t xml:space="preserve">分解系女子マリー  </t>
  </si>
  <si>
    <t>クリス・エディソン‖作</t>
  </si>
  <si>
    <t>児・読YA15-29</t>
  </si>
  <si>
    <t>1124019256</t>
  </si>
  <si>
    <t xml:space="preserve">春のウサギ  </t>
  </si>
  <si>
    <t>ケヴィン・ヘンクス‖作</t>
  </si>
  <si>
    <t>児・読YA15-30</t>
  </si>
  <si>
    <t>1124019264</t>
  </si>
  <si>
    <t xml:space="preserve">見知らぬ友  </t>
  </si>
  <si>
    <t>マルセロ・ビルマヘール‖著</t>
  </si>
  <si>
    <t>児・読YA15-31</t>
  </si>
  <si>
    <t>1124019272</t>
  </si>
  <si>
    <t>ブックセラーズ・ダイアリー  スコットランド最大の古書店の一年</t>
  </si>
  <si>
    <t>ショーン・バイセル‖著</t>
  </si>
  <si>
    <t>白水社</t>
  </si>
  <si>
    <t>児・読YA15-32</t>
  </si>
  <si>
    <t>1212241440</t>
  </si>
  <si>
    <t xml:space="preserve">方向音痴って、なおるんですか?  </t>
  </si>
  <si>
    <t>吉玉/サキ‖著</t>
  </si>
  <si>
    <t>交通新聞社</t>
  </si>
  <si>
    <t>児・読YA15-33</t>
  </si>
  <si>
    <t>1212241457</t>
  </si>
  <si>
    <t>恐竜学者は止まらない!  読み解け、卵化石ミステリー</t>
  </si>
  <si>
    <t>田中/康平‖著</t>
  </si>
  <si>
    <t>児・読YA15-34</t>
  </si>
  <si>
    <t>1212241465</t>
  </si>
  <si>
    <t>キリンの保育園  タンザニアでみつめた彼らの仔育て</t>
  </si>
  <si>
    <t>齋藤/美保‖著</t>
  </si>
  <si>
    <t>児・読YA15-35</t>
  </si>
  <si>
    <t>1212241473</t>
  </si>
  <si>
    <t>だんまり、つぶやき、語らい  じぶんをひらくことば</t>
  </si>
  <si>
    <t>鷲田/清一‖著</t>
  </si>
  <si>
    <t>児・読YA15-36</t>
  </si>
  <si>
    <t>1212241481</t>
  </si>
  <si>
    <t xml:space="preserve">江戸のジャーナリスト葛飾北斎  </t>
  </si>
  <si>
    <t>千野/境子‖著</t>
  </si>
  <si>
    <t>児・読YA15-37</t>
  </si>
  <si>
    <t>1212241507</t>
  </si>
  <si>
    <t>だれでもデザイン  未来をつくる教室</t>
  </si>
  <si>
    <t>山中/俊治‖著</t>
  </si>
  <si>
    <t>児・読YA15-38</t>
  </si>
  <si>
    <t>1212241515</t>
  </si>
  <si>
    <t xml:space="preserve">六人の噓つきな大学生  </t>
  </si>
  <si>
    <t>浅倉/秋成‖著</t>
  </si>
  <si>
    <t>児・読YA15-39</t>
  </si>
  <si>
    <t>1212241549</t>
  </si>
  <si>
    <t xml:space="preserve">ペイント  </t>
  </si>
  <si>
    <t>イ/ヒヨン‖著</t>
  </si>
  <si>
    <t>児・読YA15-40</t>
  </si>
  <si>
    <t>1212241564</t>
  </si>
  <si>
    <t xml:space="preserve">世界でいちばん弱い妖怪  </t>
  </si>
  <si>
    <t>キム/ドンシク‖著</t>
  </si>
  <si>
    <t>児・読YA15-41</t>
  </si>
  <si>
    <t>1212241556</t>
  </si>
  <si>
    <t xml:space="preserve">美しいナゾトキ  </t>
  </si>
  <si>
    <t>常春‖著</t>
  </si>
  <si>
    <t>小学館集英社プロダクション</t>
  </si>
  <si>
    <t>児・読YA15-42</t>
  </si>
  <si>
    <t>1212241499</t>
  </si>
  <si>
    <t xml:space="preserve">紛争解決ってなんだろう  </t>
  </si>
  <si>
    <t>篠田/英朗‖著</t>
  </si>
  <si>
    <t>児・読YA15-43</t>
  </si>
  <si>
    <t>1124019058</t>
  </si>
  <si>
    <t>値段がわかれば社会がわかる  はじめての経済学</t>
  </si>
  <si>
    <t>徳田/賢二‖著</t>
  </si>
  <si>
    <t>児・読YA15-44</t>
  </si>
  <si>
    <t>1124019066</t>
  </si>
  <si>
    <t xml:space="preserve">みんな自分らしくいるためのはじめてのLGBT  </t>
  </si>
  <si>
    <t>遠藤/まめた‖著</t>
  </si>
  <si>
    <t>児・読YA15-45</t>
  </si>
  <si>
    <t>1124019074</t>
  </si>
  <si>
    <t>壊れた脳と生きる  高次脳機能障害「名もなき苦しみ」の理解と支援</t>
  </si>
  <si>
    <t>鈴木/大介‖著</t>
  </si>
  <si>
    <t>児・読YA15-46</t>
  </si>
  <si>
    <t>1124019082</t>
  </si>
  <si>
    <t xml:space="preserve">なぜ世界を知るべきなのか  </t>
  </si>
  <si>
    <t>池上/彰‖著</t>
  </si>
  <si>
    <t>児・読YA15-47</t>
  </si>
  <si>
    <t>1124019090</t>
  </si>
  <si>
    <t>食べものから学ぶ世界史  人も自然も壊さない経済とは?</t>
  </si>
  <si>
    <t>平賀/緑‖著</t>
  </si>
  <si>
    <t>児・読YA15-48</t>
  </si>
  <si>
    <t>1212241424</t>
  </si>
  <si>
    <t>俳句のきた道  芭蕉・蕪村・一茶</t>
  </si>
  <si>
    <t>藤田/真一‖著</t>
  </si>
  <si>
    <t>児・読YA15-49</t>
  </si>
  <si>
    <t>1212241432</t>
  </si>
  <si>
    <t xml:space="preserve">ラブオールプレー [1] </t>
  </si>
  <si>
    <t>小瀬木/麻美‖[著]</t>
  </si>
  <si>
    <t>児・読YA15-50</t>
  </si>
  <si>
    <t>1212241416</t>
  </si>
  <si>
    <t>子どもの未来社</t>
    <phoneticPr fontId="5"/>
  </si>
  <si>
    <t>でんしゃはうたう</t>
    <phoneticPr fontId="5"/>
  </si>
  <si>
    <t>若おかみは小学生! 上 花の湯温泉ストーリー 1</t>
  </si>
  <si>
    <t>令丈/ヒロ子∥作</t>
  </si>
  <si>
    <t>2009年09月</t>
  </si>
  <si>
    <t>J913/1112NX/レ</t>
  </si>
  <si>
    <t>児・大活字1-1</t>
  </si>
  <si>
    <t>1124025824</t>
  </si>
  <si>
    <t>■大活字本１</t>
    <rPh sb="1" eb="5">
      <t>ダイカツジホン</t>
    </rPh>
    <phoneticPr fontId="5"/>
  </si>
  <si>
    <t>若おかみは小学生! 下 花の湯温泉ストーリー 1</t>
  </si>
  <si>
    <t>児・大活字1-2</t>
  </si>
  <si>
    <t>1124025832</t>
  </si>
  <si>
    <t>若おかみは小学生! Part2 花の湯温泉ストーリー 2</t>
  </si>
  <si>
    <t>2010年04月</t>
  </si>
  <si>
    <t>児・大活字1-3</t>
  </si>
  <si>
    <t>1124025840</t>
  </si>
  <si>
    <t>若おかみは小学生! part3 花の湯温泉ストーリー 3</t>
  </si>
  <si>
    <t>2011年04月</t>
  </si>
  <si>
    <t>児・大活字1-4</t>
  </si>
  <si>
    <t>1124025857</t>
  </si>
  <si>
    <t xml:space="preserve">パスワードは,ひ・み・つ 上 </t>
  </si>
  <si>
    <t>松原/秀行∥作</t>
  </si>
  <si>
    <t>J913/1934NX/マ</t>
  </si>
  <si>
    <t>児・大活字1-5</t>
  </si>
  <si>
    <t>1124026079</t>
  </si>
  <si>
    <t xml:space="preserve">パスワードは,ひ・み・つ 下 </t>
  </si>
  <si>
    <t>児・大活字1-6</t>
  </si>
  <si>
    <t>1124026087</t>
  </si>
  <si>
    <t xml:space="preserve">ビビビンゴ!へこまし隊 上 </t>
  </si>
  <si>
    <t>東/多江子‖作</t>
  </si>
  <si>
    <t>2012年04月</t>
  </si>
  <si>
    <t>J913/1940NX/ヒ</t>
  </si>
  <si>
    <t>児・大活字1-7</t>
  </si>
  <si>
    <t>1124026277</t>
  </si>
  <si>
    <t xml:space="preserve">ビビビンゴ!へこまし隊 下 </t>
  </si>
  <si>
    <t>児・大活字1-8</t>
  </si>
  <si>
    <t>1124026285</t>
  </si>
  <si>
    <t>ごんぎつね 上 新美南吉傑作選</t>
  </si>
  <si>
    <t>新美/南吉∥作</t>
  </si>
  <si>
    <t>2010年10月</t>
  </si>
  <si>
    <t>J913/1935NX/ニ</t>
  </si>
  <si>
    <t>児・大活字1-9</t>
  </si>
  <si>
    <t>1124026095</t>
  </si>
  <si>
    <t>ごんぎつね 下 新美南吉傑作選</t>
  </si>
  <si>
    <t>児・大活字1-10</t>
  </si>
  <si>
    <t>1124026103</t>
  </si>
  <si>
    <t>O.ヘンリー∥作</t>
  </si>
  <si>
    <t>J933/512NX/ヘ</t>
  </si>
  <si>
    <t>児・大活字1-11</t>
  </si>
  <si>
    <t>1124026194</t>
  </si>
  <si>
    <t xml:space="preserve">賢者の贈り物 下 </t>
  </si>
  <si>
    <t>児・大活字1-12</t>
  </si>
  <si>
    <t>1124026202</t>
  </si>
  <si>
    <t xml:space="preserve">賢者の贈り物 上 </t>
  </si>
  <si>
    <t>■大活字本２</t>
    <rPh sb="1" eb="5">
      <t>ダイカツジホン</t>
    </rPh>
    <phoneticPr fontId="5"/>
  </si>
  <si>
    <t xml:space="preserve">三国志 1 </t>
  </si>
  <si>
    <t>[羅/貫中‖原作]</t>
  </si>
  <si>
    <t>2014年09月</t>
  </si>
  <si>
    <t>J923/13NX/ラ(2)</t>
  </si>
  <si>
    <t>児・大活字2-1</t>
  </si>
  <si>
    <t>1124025923</t>
  </si>
  <si>
    <t xml:space="preserve">三国志 2 </t>
  </si>
  <si>
    <t>2015年09月</t>
  </si>
  <si>
    <t>児・大活字2-2</t>
  </si>
  <si>
    <t>1124025931</t>
  </si>
  <si>
    <t xml:space="preserve">三国志 3 </t>
  </si>
  <si>
    <t>児・大活字2-3</t>
  </si>
  <si>
    <t>1124025949</t>
  </si>
  <si>
    <t xml:space="preserve">泣いちゃいそうだよ 上 </t>
  </si>
  <si>
    <t>小林/深雪∥作</t>
  </si>
  <si>
    <t>J913/1932NX/コ</t>
  </si>
  <si>
    <t>児・大活字2-4</t>
  </si>
  <si>
    <t>1124025956</t>
  </si>
  <si>
    <t xml:space="preserve">泣いちゃいそうだよ 下 </t>
  </si>
  <si>
    <t>児・大活字2-5</t>
  </si>
  <si>
    <t>1124025964</t>
  </si>
  <si>
    <t xml:space="preserve">もっと泣いちゃいそうだよ 上 </t>
  </si>
  <si>
    <t>J913/1933NX/コ</t>
  </si>
  <si>
    <t>児・大活字2-6</t>
  </si>
  <si>
    <t>1124025972</t>
  </si>
  <si>
    <t xml:space="preserve">もっと泣いちゃいそうだよ 下 </t>
  </si>
  <si>
    <t>児・大活字2-7</t>
  </si>
  <si>
    <t>1124025980</t>
  </si>
  <si>
    <t xml:space="preserve">いいこじゃないよ 上 </t>
  </si>
  <si>
    <t>J913/1117NX/コ(2)</t>
  </si>
  <si>
    <t>児・大活字2-8</t>
  </si>
  <si>
    <t>1124025998</t>
  </si>
  <si>
    <t xml:space="preserve">いいこじゃないよ 下 </t>
  </si>
  <si>
    <t>児・大活字2-9</t>
  </si>
  <si>
    <t>1124026004</t>
  </si>
  <si>
    <t xml:space="preserve">霧のむこうのふしぎな町  </t>
  </si>
  <si>
    <t>柏葉/幸子∥作</t>
  </si>
  <si>
    <t>J913/1941NX/カ</t>
  </si>
  <si>
    <t>児・大活字2-10</t>
  </si>
  <si>
    <t>1124026293</t>
  </si>
  <si>
    <t xml:space="preserve">はたらく地雷探知犬  </t>
  </si>
  <si>
    <t>大塚/敦子‖文・写真</t>
  </si>
  <si>
    <t>J319/13NX/</t>
  </si>
  <si>
    <t>児・大活字2-11</t>
  </si>
  <si>
    <t>1124026319</t>
  </si>
  <si>
    <t xml:space="preserve">名探偵ホームズ赤毛組合 上 </t>
  </si>
  <si>
    <t>コナン・ドイル‖作</t>
  </si>
  <si>
    <t>2013年10月</t>
  </si>
  <si>
    <t>J933/511NX/ド</t>
  </si>
  <si>
    <t>児・大活字2-12</t>
  </si>
  <si>
    <t>1124026178</t>
  </si>
  <si>
    <t xml:space="preserve">名探偵ホームズ赤毛組合 下 </t>
  </si>
  <si>
    <t>児・大活字2-13</t>
  </si>
  <si>
    <t>1124026186</t>
  </si>
  <si>
    <t>■大活字本３</t>
    <rPh sb="1" eb="5">
      <t>ダイカツジホン</t>
    </rPh>
    <phoneticPr fontId="5"/>
  </si>
  <si>
    <t xml:space="preserve">黒魔女さんが通る!! チョコ,デビューするの巻上 </t>
  </si>
  <si>
    <t>石崎/洋司∥作</t>
  </si>
  <si>
    <t>J913/1116NX/イ</t>
  </si>
  <si>
    <t>児・大活字3-1</t>
  </si>
  <si>
    <t>1124025865</t>
  </si>
  <si>
    <t xml:space="preserve">黒魔女さんが通る!! チョコ,デビューするの巻下 </t>
  </si>
  <si>
    <t>児・大活字3-2</t>
  </si>
  <si>
    <t>1124025873</t>
  </si>
  <si>
    <t xml:space="preserve">黒魔女さんが通る!! PART2上 </t>
  </si>
  <si>
    <t>児・大活字3-3</t>
  </si>
  <si>
    <t>1124025881</t>
  </si>
  <si>
    <t xml:space="preserve">黒魔女さんが通る!! PART2下 </t>
  </si>
  <si>
    <t>児・大活字3-4</t>
  </si>
  <si>
    <t>1124025899</t>
  </si>
  <si>
    <t xml:space="preserve">黒魔女さんが通る!! PART3上 </t>
  </si>
  <si>
    <t>児・大活字3-5</t>
  </si>
  <si>
    <t>1124025907</t>
  </si>
  <si>
    <t xml:space="preserve">黒魔女さんが通る!! PART3下 </t>
  </si>
  <si>
    <t>児・大活字3-6</t>
  </si>
  <si>
    <t>1124025915</t>
  </si>
  <si>
    <t xml:space="preserve">12歳-出逢いの季節- 上 </t>
  </si>
  <si>
    <t>あさの/あつこ∥作</t>
  </si>
  <si>
    <t>J913/1939NX/ア</t>
  </si>
  <si>
    <t>児・大活字3-7</t>
  </si>
  <si>
    <t>1124026251</t>
  </si>
  <si>
    <t xml:space="preserve">12歳-出逢いの季節- 下 </t>
  </si>
  <si>
    <t>児・大活字3-8</t>
  </si>
  <si>
    <t>1124026269</t>
  </si>
  <si>
    <t>命をつなげ!ドクターヘリ  日本医科大学千葉北総病院より</t>
  </si>
  <si>
    <t>岩貞/るみこ‖作</t>
  </si>
  <si>
    <t>J498/40NX/</t>
  </si>
  <si>
    <t>児・大活字3-9</t>
  </si>
  <si>
    <t>1124026301</t>
  </si>
  <si>
    <t xml:space="preserve">銀河鉄道の夜 上 </t>
  </si>
  <si>
    <t>宮沢/賢治∥作</t>
  </si>
  <si>
    <t>2011年10月</t>
  </si>
  <si>
    <t>J913/1937NX/ミ</t>
  </si>
  <si>
    <t>児・大活字3-10</t>
  </si>
  <si>
    <t>1124026137</t>
  </si>
  <si>
    <t xml:space="preserve">銀河鉄道の夜 下 </t>
  </si>
  <si>
    <t>児・大活字3-11</t>
  </si>
  <si>
    <t>1124026145</t>
  </si>
  <si>
    <t>耳なし芳一・雪女 上 八雲怪談傑作集</t>
  </si>
  <si>
    <t>小泉/八雲∥作</t>
  </si>
  <si>
    <t>J933/510NX/ハ</t>
  </si>
  <si>
    <t>児・大活字3-12</t>
  </si>
  <si>
    <t>1124026152</t>
  </si>
  <si>
    <t>耳なし芳一・雪女 下 八雲怪談傑作集</t>
  </si>
  <si>
    <t>児・大活字3-13</t>
  </si>
  <si>
    <t>1124026160</t>
  </si>
  <si>
    <t>■大活字本４</t>
    <rPh sb="1" eb="5">
      <t>ダイカツジホン</t>
    </rPh>
    <phoneticPr fontId="5"/>
  </si>
  <si>
    <t>パセリ伝説 memory1上 水の国の少女</t>
  </si>
  <si>
    <t>倉橋/燿子∥作</t>
  </si>
  <si>
    <t>J913/1631NX/ク</t>
  </si>
  <si>
    <t>児・大活字4-1</t>
  </si>
  <si>
    <t>1124026012</t>
  </si>
  <si>
    <t>パセリ伝説 memory1下 水の国の少女</t>
  </si>
  <si>
    <t>児・大活字4-2</t>
  </si>
  <si>
    <t>1124026020</t>
  </si>
  <si>
    <t>パセリ伝説 memory2上 水の国の少女</t>
  </si>
  <si>
    <t>児・大活字4-3</t>
  </si>
  <si>
    <t>1124026038</t>
  </si>
  <si>
    <t>パセリ伝説 memory2下 水の国の少女</t>
  </si>
  <si>
    <t>児・大活字4-4</t>
  </si>
  <si>
    <t>1124026046</t>
  </si>
  <si>
    <t>パセリ伝説 memory3上 水の国の少女</t>
  </si>
  <si>
    <t>児・大活字4-5</t>
  </si>
  <si>
    <t>1124026053</t>
  </si>
  <si>
    <t>パセリ伝説 memory3下 水の国の少女</t>
  </si>
  <si>
    <t>児・大活字4-6</t>
  </si>
  <si>
    <t>1124026061</t>
  </si>
  <si>
    <t xml:space="preserve">ねらわれた学園 上 </t>
  </si>
  <si>
    <t>眉村/卓‖作</t>
  </si>
  <si>
    <t>2013年05月</t>
  </si>
  <si>
    <t>J913/1938NX/マ</t>
  </si>
  <si>
    <t>児・大活字4-7</t>
  </si>
  <si>
    <t>1124026236</t>
  </si>
  <si>
    <t xml:space="preserve">ねらわれた学園 下 </t>
  </si>
  <si>
    <t>児・大活字4-8</t>
  </si>
  <si>
    <t>1124026244</t>
  </si>
  <si>
    <t>少年名探偵WHO  透明人間事件</t>
  </si>
  <si>
    <t>はやみね/かおる∥作</t>
  </si>
  <si>
    <t>J913/1942NX/ハ</t>
  </si>
  <si>
    <t>児・大活字4-9</t>
  </si>
  <si>
    <t>1124026327</t>
  </si>
  <si>
    <t xml:space="preserve">走れメロス 上 </t>
  </si>
  <si>
    <t>太宰/治∥作</t>
  </si>
  <si>
    <t>J913/1936NX/ダ</t>
  </si>
  <si>
    <t>児・大活字4-10</t>
  </si>
  <si>
    <t>1124026111</t>
  </si>
  <si>
    <t xml:space="preserve">走れメロス 下 </t>
  </si>
  <si>
    <t>児・大活字4-11</t>
  </si>
  <si>
    <t>1124026129</t>
  </si>
  <si>
    <t xml:space="preserve">西遊記 上 </t>
  </si>
  <si>
    <t>呉/承恩‖原作</t>
  </si>
  <si>
    <t>J923/16NX/ゴ</t>
  </si>
  <si>
    <t>児・大活字4-12</t>
  </si>
  <si>
    <t>1124026210</t>
  </si>
  <si>
    <t xml:space="preserve">西遊記 下 </t>
  </si>
  <si>
    <t>児・大活字4-13</t>
  </si>
  <si>
    <t>1124026228</t>
  </si>
  <si>
    <t xml:space="preserve">仕事に行ってきます 3
オフィスで事務の仕事 </t>
    <rPh sb="17" eb="19">
      <t>ジム</t>
    </rPh>
    <rPh sb="20" eb="22">
      <t>シゴト</t>
    </rPh>
    <phoneticPr fontId="5"/>
  </si>
  <si>
    <t>仕事に行ってきます 4
いちごを育てる仕事</t>
    <rPh sb="16" eb="17">
      <t>ソダ</t>
    </rPh>
    <rPh sb="19" eb="21">
      <t>シゴト</t>
    </rPh>
    <phoneticPr fontId="5"/>
  </si>
  <si>
    <t>仕事に行ってきます 2
動物園で、そうじの仕事</t>
    <rPh sb="12" eb="15">
      <t>ドウブツエン</t>
    </rPh>
    <rPh sb="21" eb="23">
      <t>シゴト</t>
    </rPh>
    <phoneticPr fontId="5"/>
  </si>
  <si>
    <t>仕事に行ってきます 1
クッキーづくりの仕事</t>
    <rPh sb="20" eb="22">
      <t>シゴト</t>
    </rPh>
    <phoneticPr fontId="5"/>
  </si>
  <si>
    <t>仕事に行ってきます 5
カフェの仕事</t>
    <rPh sb="16" eb="18">
      <t>シゴト</t>
    </rPh>
    <phoneticPr fontId="5"/>
  </si>
  <si>
    <t>仕事に行ってきます 6
介護の仕事</t>
    <rPh sb="12" eb="14">
      <t>カイゴ</t>
    </rPh>
    <rPh sb="15" eb="17">
      <t>シゴト</t>
    </rPh>
    <phoneticPr fontId="5"/>
  </si>
  <si>
    <t>仕事に行ってきます 7
うどん屋の仕事</t>
    <rPh sb="15" eb="16">
      <t>ヤ</t>
    </rPh>
    <rPh sb="17" eb="19">
      <t>シゴト</t>
    </rPh>
    <phoneticPr fontId="5"/>
  </si>
  <si>
    <t>仕事に行ってきます 8
魚屋の仕事</t>
    <rPh sb="12" eb="14">
      <t>サカナヤ</t>
    </rPh>
    <rPh sb="15" eb="17">
      <t>シゴト</t>
    </rPh>
    <phoneticPr fontId="5"/>
  </si>
  <si>
    <t>■法律・お金１</t>
    <rPh sb="1" eb="3">
      <t>ホウリツ</t>
    </rPh>
    <rPh sb="5" eb="6">
      <t>カネ</t>
    </rPh>
    <phoneticPr fontId="5"/>
  </si>
  <si>
    <t>池上彰と学ぶ「お金」と「社会」の学校 1 賢くなって生きる力がつく!</t>
  </si>
  <si>
    <t>池上彰と学ぶ「お金」と「社会」の学校 2 賢くなって生きる力がつく!</t>
  </si>
  <si>
    <t>18歳成人になる前に学ぶ契約とお金の基本ルール  かしこい消費者になろう!</t>
  </si>
  <si>
    <t>これから大人になる君たちへ  学校では教えてくれない未来を生き抜くヒント</t>
  </si>
  <si>
    <t>生きるために必要な「法律」のはなし  大人になる前に知ってほしい</t>
  </si>
  <si>
    <t xml:space="preserve">大人になってこまらないマンガで身につく法律のちしき  </t>
  </si>
  <si>
    <t xml:space="preserve">くらしの豆知識 2023年版 </t>
  </si>
  <si>
    <t>その事件、こども弁護士におまかせ!  こども六法ノベル</t>
  </si>
  <si>
    <t xml:space="preserve">18歳までに知っておきたい法のはなし  </t>
  </si>
  <si>
    <t>大人になるってどういうこと?  みんなで考えよう18歳成人</t>
  </si>
  <si>
    <t xml:space="preserve">社会を知るためには  </t>
  </si>
  <si>
    <t>消費者教育支援センター‖監修</t>
  </si>
  <si>
    <t>木村/真実‖監修</t>
  </si>
  <si>
    <t>鹿田/昌‖監修</t>
  </si>
  <si>
    <t>国民生活センター‖編集</t>
  </si>
  <si>
    <t>山崎/聡一郎‖原案</t>
  </si>
  <si>
    <t>神坪/浩喜‖著</t>
  </si>
  <si>
    <t>神内/聡‖著</t>
  </si>
  <si>
    <t>筒井/淳也‖著</t>
  </si>
  <si>
    <t>旬報社</t>
  </si>
  <si>
    <t>ナツメ社</t>
  </si>
  <si>
    <t>国民生活センター</t>
  </si>
  <si>
    <t>みらいパブリッシング</t>
  </si>
  <si>
    <t>2022年2月</t>
  </si>
  <si>
    <t>2022年6月</t>
  </si>
  <si>
    <t>2022年3月</t>
  </si>
  <si>
    <t>2022年5月</t>
  </si>
  <si>
    <t>2022年9月</t>
  </si>
  <si>
    <t>2022年7月</t>
  </si>
  <si>
    <t>J330/14NX/1</t>
  </si>
  <si>
    <t>J330/14NX/2</t>
  </si>
  <si>
    <t>365/58NX/(2)</t>
  </si>
  <si>
    <t>J304/10NX/(2)</t>
  </si>
  <si>
    <t>320/20NX/(2)</t>
  </si>
  <si>
    <t>J320/8NX/(2)</t>
  </si>
  <si>
    <t>590.4/2NX/(2)</t>
  </si>
  <si>
    <t>J320/11NX/(2)</t>
  </si>
  <si>
    <t>320/3NX/(2)</t>
  </si>
  <si>
    <t>324.1/28NX/(2)</t>
  </si>
  <si>
    <t>J304/5NX/(2)</t>
  </si>
  <si>
    <t>児・法律お金1-1</t>
    <rPh sb="2" eb="4">
      <t>ホウリツ</t>
    </rPh>
    <rPh sb="5" eb="6">
      <t>カネ</t>
    </rPh>
    <phoneticPr fontId="13"/>
  </si>
  <si>
    <t>児・法律お金1-2</t>
  </si>
  <si>
    <t>児・法律お金1-3</t>
  </si>
  <si>
    <t>児・法律お金1-4</t>
  </si>
  <si>
    <t>児・法律お金1-5</t>
  </si>
  <si>
    <t>児・法律お金1-6</t>
  </si>
  <si>
    <t>児・法律お金1-7</t>
  </si>
  <si>
    <t>児・法律お金1-8</t>
  </si>
  <si>
    <t>児・法律お金1-9</t>
  </si>
  <si>
    <t>児・法律お金1-10</t>
  </si>
  <si>
    <t>児・法律お金1-11</t>
  </si>
  <si>
    <t>1124033067</t>
  </si>
  <si>
    <t>1124033075</t>
  </si>
  <si>
    <t>1212299141</t>
  </si>
  <si>
    <t>1124032952</t>
  </si>
  <si>
    <t>1212299166</t>
  </si>
  <si>
    <t>1124032986</t>
  </si>
  <si>
    <t>1212299190</t>
  </si>
  <si>
    <t>1124033000</t>
  </si>
  <si>
    <t>1212299174</t>
  </si>
  <si>
    <t>1212299133</t>
  </si>
  <si>
    <t>1124033026</t>
  </si>
  <si>
    <t>■法律・お金２</t>
    <rPh sb="1" eb="3">
      <t>ホウリツ</t>
    </rPh>
    <rPh sb="5" eb="6">
      <t>カネ</t>
    </rPh>
    <phoneticPr fontId="5"/>
  </si>
  <si>
    <t>いつか選挙に行く君に知っておいてほしいこと 1 SDGs時代の正しい主権者になろう</t>
  </si>
  <si>
    <t>宇野/重規‖監修</t>
  </si>
  <si>
    <t>Gakken</t>
  </si>
  <si>
    <t>J310/3NX/1</t>
  </si>
  <si>
    <t>児・法律お金2-1</t>
  </si>
  <si>
    <t>1124033034</t>
  </si>
  <si>
    <t>いつか選挙に行く君に知っておいてほしいこと 2 SDGs時代の正しい主権者になろう</t>
  </si>
  <si>
    <t>J310/3NX/2</t>
  </si>
  <si>
    <t>児・法律お金2-2</t>
  </si>
  <si>
    <t>1124033042</t>
  </si>
  <si>
    <t>いつか選挙に行く君に知っておいてほしいこと 3 SDGs時代の正しい主権者になろう</t>
  </si>
  <si>
    <t>J310/3NX/3</t>
  </si>
  <si>
    <t>児・法律お金2-3</t>
  </si>
  <si>
    <t>1124033059</t>
  </si>
  <si>
    <t>今から身につける「投資の心得」  10歳から知っておきたいお金の育て方</t>
  </si>
  <si>
    <t>八木/陽子‖監修</t>
  </si>
  <si>
    <t>J338/3NX/(2)</t>
  </si>
  <si>
    <t>児・法律お金2-4</t>
  </si>
  <si>
    <t>1124032978</t>
  </si>
  <si>
    <t xml:space="preserve">こども六法  </t>
  </si>
  <si>
    <t>山崎/聡一郎‖著</t>
  </si>
  <si>
    <t>弘文堂</t>
  </si>
  <si>
    <t>J320/1NX/(3)</t>
  </si>
  <si>
    <t>児・法律お金2-5</t>
  </si>
  <si>
    <t>1124032945</t>
  </si>
  <si>
    <t>どうなってるんだろう?子どもの法律  一人で悩まないで!</t>
  </si>
  <si>
    <t>山下/敏雅‖編著</t>
  </si>
  <si>
    <t>367.6/67NX/</t>
  </si>
  <si>
    <t>児・法律お金2-6</t>
  </si>
  <si>
    <t>1212299158</t>
  </si>
  <si>
    <t xml:space="preserve">14歳からの政治入門  </t>
  </si>
  <si>
    <t>マガジンハウス</t>
  </si>
  <si>
    <t>J310/1NX/(2)</t>
  </si>
  <si>
    <t>児・法律お金2-7</t>
  </si>
  <si>
    <t>1124032960</t>
  </si>
  <si>
    <t>狙われる18歳!?  消費者被害から身を守る18のQ&amp;A</t>
  </si>
  <si>
    <t>日本弁護士連合会消費者問題対策委員会‖著</t>
  </si>
  <si>
    <t>365/40NX/(2)</t>
  </si>
  <si>
    <t>児・法律お金2-8</t>
  </si>
  <si>
    <t>1212299208</t>
  </si>
  <si>
    <t xml:space="preserve">少年のための少年法入門  </t>
  </si>
  <si>
    <t>山下/敏雅‖監修</t>
  </si>
  <si>
    <t>J327/3NX/(2)</t>
  </si>
  <si>
    <t>児・法律お金2-9</t>
  </si>
  <si>
    <t>1124032994</t>
  </si>
  <si>
    <t xml:space="preserve">ドラえもん社会ワールドspecialみんなのための法律入門  </t>
  </si>
  <si>
    <t>藤子・F・不二雄‖まんが</t>
  </si>
  <si>
    <t>J320/4NX/(2)</t>
  </si>
  <si>
    <t>児・法律お金2-10</t>
  </si>
  <si>
    <t>1124033018</t>
  </si>
  <si>
    <t xml:space="preserve">20歳の自分に教えたいお金のきほん  </t>
  </si>
  <si>
    <t>SBクリエイティブ</t>
  </si>
  <si>
    <t>330/9NX/(2)</t>
  </si>
  <si>
    <t>児・法律お金2-11</t>
  </si>
  <si>
    <t>1212299182</t>
  </si>
  <si>
    <t>最新バイク図鑑 〈2021-2022〉 圧倒的収録台数1250台超</t>
  </si>
  <si>
    <t>児・バラ1-1</t>
  </si>
  <si>
    <t xml:space="preserve">ライオンとタカとアリになった男の子 : ノルウェーのむかしばなし </t>
  </si>
  <si>
    <t>菱木/晃子∥文</t>
  </si>
  <si>
    <t>児・バラ1-2</t>
  </si>
  <si>
    <t xml:space="preserve">おろしてください </t>
  </si>
  <si>
    <t>有栖川/有栖∥作</t>
  </si>
  <si>
    <t>児・バラ1-3</t>
  </si>
  <si>
    <t>るるぶスヌーピーに会いに行こう!　祝!生誕70周年まるごと一冊スヌーピー</t>
  </si>
  <si>
    <t>JTBパブリッシング　</t>
  </si>
  <si>
    <t>児・バラ1-4</t>
  </si>
  <si>
    <t>まどのむこうのくだものなあに?　</t>
  </si>
  <si>
    <t>荒井/真紀∥さく</t>
  </si>
  <si>
    <t>児・バラ1-5</t>
  </si>
  <si>
    <t>珪藻美術館　ちいさな・ちいさな・ガラスの世界</t>
  </si>
  <si>
    <t>奥/修∥文・写真</t>
  </si>
  <si>
    <t>児・バラ1-6</t>
  </si>
  <si>
    <t>うさミミcraftのおうちでクラフト12か月　紙1枚からこんなにかわいい!　</t>
  </si>
  <si>
    <t>うさミミcraft∥著</t>
  </si>
  <si>
    <t>ワニブックス　</t>
  </si>
  <si>
    <t>児・バラ1-7</t>
  </si>
  <si>
    <t>気象 : 天気がわかる!雲が好きになる！</t>
    <rPh sb="12" eb="13">
      <t>クモ</t>
    </rPh>
    <rPh sb="14" eb="15">
      <t>ス</t>
    </rPh>
    <phoneticPr fontId="16"/>
  </si>
  <si>
    <t>ニュートンプレス</t>
  </si>
  <si>
    <t>児・バラ1-8</t>
  </si>
  <si>
    <t>朝10分!中高生のラクチン弁当320</t>
  </si>
  <si>
    <t>食のスタジオ∥著</t>
  </si>
  <si>
    <t>児・バラ1-9</t>
  </si>
  <si>
    <t>しかくいまち</t>
  </si>
  <si>
    <t>戸森/しるこ∥作</t>
  </si>
  <si>
    <t>児・バラ1-10</t>
  </si>
  <si>
    <t>Silky-ナチュラルに盛れる！モテる！あこがれ透明感女子のMake&amp;Fashion</t>
  </si>
  <si>
    <t>きぬ∥著</t>
  </si>
  <si>
    <t>児・バラ1-11</t>
  </si>
  <si>
    <t xml:space="preserve">手塚治虫からの伝言(メッセージ) 人間の未来 </t>
  </si>
  <si>
    <t>手塚/治虫∥著</t>
  </si>
  <si>
    <t>児・バラ1-12</t>
  </si>
  <si>
    <t>マンガ日本の古典　1　古事記</t>
    <rPh sb="11" eb="14">
      <t>コジキ</t>
    </rPh>
    <phoneticPr fontId="16"/>
  </si>
  <si>
    <t>石ノ森/章太郎∥著</t>
  </si>
  <si>
    <t>児・バラ1-13</t>
  </si>
  <si>
    <t>YouTuber教室　マンガでマスター</t>
  </si>
  <si>
    <t>FULMA株式会社∥監修</t>
  </si>
  <si>
    <t>児・バラ1-14</t>
  </si>
  <si>
    <t>描きたい!!を信じる　少年ジャンプがどうしても伝えたいマンガの描き方　</t>
  </si>
  <si>
    <t>週刊少年ジャンプ編集部∥作</t>
  </si>
  <si>
    <t>児・バラ1-15</t>
  </si>
  <si>
    <t>よちよち文藝部　世界文學篇</t>
  </si>
  <si>
    <t>久世/番子∥著</t>
  </si>
  <si>
    <t>児・バラ1-16</t>
  </si>
  <si>
    <t>誰でもはじめられる ボルダリング</t>
  </si>
  <si>
    <t>尾川/とも子∥著</t>
  </si>
  <si>
    <t>成美堂出版</t>
  </si>
  <si>
    <t>児・バラ1-17</t>
  </si>
  <si>
    <t>まんがで学ぶ！新型コロナ知る知るスクール</t>
  </si>
  <si>
    <t>岡田/晴恵∥著</t>
  </si>
  <si>
    <t>児・バラ1-18</t>
  </si>
  <si>
    <t>中学生のためのスイーツの教科書 13歳からのパティシエ修行</t>
  </si>
  <si>
    <t>おかやま山陽高校製菓科∥編</t>
  </si>
  <si>
    <t>吉備人出版</t>
  </si>
  <si>
    <t>児・バラ1-19</t>
  </si>
  <si>
    <t xml:space="preserve">自分の力で肉を獲る : 10歳から学ぶ狩猟の世界 </t>
  </si>
  <si>
    <t>千松/信也∥著</t>
  </si>
  <si>
    <t>児・バラ1-20</t>
  </si>
  <si>
    <t>私は私のままで生きることにした　</t>
  </si>
  <si>
    <t>キム/スヒョン∥著</t>
  </si>
  <si>
    <t>ワニブックス</t>
  </si>
  <si>
    <t>児・バラ1-21</t>
  </si>
  <si>
    <t xml:space="preserve">怪盗ルパン謎の旅行者 </t>
  </si>
  <si>
    <t>モーリス・ルブラン∥作</t>
  </si>
  <si>
    <t>児・バラ1-22</t>
  </si>
  <si>
    <t>旅が好きだ!　21人が見つけた新たな世界への扉　</t>
  </si>
  <si>
    <t>河出書房新社∥編</t>
  </si>
  <si>
    <t>児・バラ1-23</t>
  </si>
  <si>
    <t>旅する54字の物語　超短編小説で読む47都道府県　</t>
  </si>
  <si>
    <t>氏田/雄介∥編著</t>
  </si>
  <si>
    <t>PHP研究所　</t>
  </si>
  <si>
    <t>児・バラ1-24</t>
  </si>
  <si>
    <t>学校では教えてくれない稼ぐ力の身につけ方　AI時代にサバイバルするこども起業力!　</t>
  </si>
  <si>
    <t>小幡/和輝∥著</t>
  </si>
  <si>
    <t>児・バラ1-25</t>
  </si>
  <si>
    <t>震える叫び</t>
  </si>
  <si>
    <t>R.L.スタイン∥監修</t>
  </si>
  <si>
    <t>児・バラ1-26</t>
  </si>
  <si>
    <t>グレタ・トゥーンベリ</t>
  </si>
  <si>
    <t>グレタ・トゥーンベリ∥[著]</t>
  </si>
  <si>
    <t>児・バラ1-27</t>
  </si>
  <si>
    <t xml:space="preserve">モモ </t>
  </si>
  <si>
    <t>2005年6月</t>
  </si>
  <si>
    <t>児・バラ1-28</t>
  </si>
  <si>
    <t>ONE PIECE最強でサイコーの名言集 STRONG WORDS みらい文庫版</t>
    <rPh sb="37" eb="39">
      <t>ブンコ</t>
    </rPh>
    <rPh sb="39" eb="40">
      <t>バン</t>
    </rPh>
    <phoneticPr fontId="16"/>
  </si>
  <si>
    <t>尾田/栄一郎∥原作/絵</t>
  </si>
  <si>
    <t>2014年3月</t>
  </si>
  <si>
    <t>児・バラ1-29</t>
  </si>
  <si>
    <t>ねらわれた学園 （新装版）</t>
  </si>
  <si>
    <t>眉村/卓∥作</t>
  </si>
  <si>
    <t>児・バラ1-30</t>
  </si>
  <si>
    <t>「空気」を読んでも従わない　生き苦しさからラクになる　</t>
  </si>
  <si>
    <t>鴻上/尚史∥著</t>
  </si>
  <si>
    <t>児・バラ1-31</t>
  </si>
  <si>
    <t>図書室で暮らしたい　</t>
  </si>
  <si>
    <t>辻村/深月∥[著]</t>
  </si>
  <si>
    <t>児・バラ1-32</t>
  </si>
  <si>
    <t>天衣無縫　</t>
  </si>
  <si>
    <t>織田/作之助∥[著]</t>
  </si>
  <si>
    <t>児・バラ1-33</t>
  </si>
  <si>
    <t>スヌーピー―こんな生き方探してみよう</t>
  </si>
  <si>
    <t>ほしの/ゆうこ∥著</t>
  </si>
  <si>
    <t>児・バラ1-34</t>
  </si>
  <si>
    <t>きまぐれロボット （改版）</t>
  </si>
  <si>
    <t>星/新一∥[著]</t>
  </si>
  <si>
    <t>児・バラ1-35</t>
  </si>
  <si>
    <t>八重洲出版</t>
    <phoneticPr fontId="5"/>
  </si>
  <si>
    <t>レゴ乗り物大集合</t>
  </si>
  <si>
    <t>DK社‖編著</t>
  </si>
  <si>
    <t>東京書籍</t>
  </si>
  <si>
    <t>児・バラ2-1</t>
  </si>
  <si>
    <t>おりがみ王子のカワイイ!けれど難しすぎるおりがみ　</t>
  </si>
  <si>
    <t>有澤/悠河‖著</t>
  </si>
  <si>
    <t>児・バラ2-2</t>
  </si>
  <si>
    <t xml:space="preserve">チンチラカと大男 : ジョージアのむかしばなし </t>
  </si>
  <si>
    <t>片山/ふえ‖文</t>
  </si>
  <si>
    <t>児・バラ2-3</t>
  </si>
  <si>
    <t xml:space="preserve">くうきにんげん </t>
  </si>
  <si>
    <t>綾辻/行人‖作</t>
  </si>
  <si>
    <t>児・バラ2-4</t>
  </si>
  <si>
    <t>ハクトウワシ</t>
  </si>
  <si>
    <t>前川/貴行‖写真・文</t>
  </si>
  <si>
    <t>児・バラ2-5</t>
  </si>
  <si>
    <t>荒井/真紀‖文・絵</t>
  </si>
  <si>
    <t>2011年6月</t>
  </si>
  <si>
    <t>児・バラ2-6</t>
  </si>
  <si>
    <t>るるぶアズールレーン</t>
  </si>
  <si>
    <t>児・バラ2-7</t>
  </si>
  <si>
    <t>はじめてのスケートボード</t>
  </si>
  <si>
    <t>H.L.N.A‖監修</t>
  </si>
  <si>
    <t>児・バラ2-8</t>
  </si>
  <si>
    <t>“かわいくなる”をあきらめない夢月メイク―今日の顔、なんかいいかも！</t>
  </si>
  <si>
    <t>夢月‖著</t>
  </si>
  <si>
    <t>児・バラ2-9</t>
  </si>
  <si>
    <t>人体の取扱説明書 :体のしくみと取り扱い方がよくわかる！</t>
    <rPh sb="10" eb="11">
      <t>カラダ</t>
    </rPh>
    <rPh sb="16" eb="17">
      <t>ト</t>
    </rPh>
    <rPh sb="18" eb="19">
      <t>アツカ</t>
    </rPh>
    <rPh sb="20" eb="21">
      <t>カタ</t>
    </rPh>
    <phoneticPr fontId="15"/>
  </si>
  <si>
    <t>児・バラ2-10</t>
  </si>
  <si>
    <t>志麻さんの気軽に作れる極上おやつ</t>
  </si>
  <si>
    <t>志麻‖著</t>
  </si>
  <si>
    <t>児・バラ2-11</t>
  </si>
  <si>
    <t>なぜ僕らは働くのか　君が幸せになるために考えてほしい大切なこと　</t>
  </si>
  <si>
    <t>学研プラス　</t>
  </si>
  <si>
    <t>児・バラ2-12</t>
  </si>
  <si>
    <t xml:space="preserve">手塚治虫からの伝言(メッセージ) 平和への祈り </t>
  </si>
  <si>
    <t>手塚/治虫‖著</t>
  </si>
  <si>
    <t>児・バラ2-13</t>
  </si>
  <si>
    <t>マンガ日本の古典　2　落窪物語</t>
  </si>
  <si>
    <t>花村/えい子‖著</t>
  </si>
  <si>
    <t>児・バラ2-14</t>
  </si>
  <si>
    <t xml:space="preserve">もがいて、もがいて、古生物学者!! : みんなが恐竜博士になれるわけじゃないから </t>
  </si>
  <si>
    <t>児・バラ2-15</t>
  </si>
  <si>
    <t>薔薇はシュラバで生まれる　70年代少女漫画アシスタント奮闘記　</t>
  </si>
  <si>
    <t>笹生/那実‖著</t>
  </si>
  <si>
    <t>児・バラ2-16</t>
  </si>
  <si>
    <t>なぜ？どうして？子どもと大人の疑問に答える新型コロナウイルスハンドブック</t>
  </si>
  <si>
    <t>岡田/晴恵‖著</t>
  </si>
  <si>
    <t>金の星社　</t>
  </si>
  <si>
    <t>児・バラ2-17</t>
  </si>
  <si>
    <t>ぜったいかわいい!まんがの描きかた★レッスン　</t>
  </si>
  <si>
    <t>キラかわ☆まんが研究部‖著</t>
  </si>
  <si>
    <t>児・バラ2-18</t>
  </si>
  <si>
    <t xml:space="preserve">百万ポンド紙幣 : マーク・トウェイン ショートセレクション </t>
  </si>
  <si>
    <t>マーク・トウェイン‖作</t>
  </si>
  <si>
    <t>児・バラ2-19</t>
  </si>
  <si>
    <t>1話3分で驚きの結末!大どんでん返しの物語　</t>
  </si>
  <si>
    <t>『このミステリーがすごい!』編集部‖編</t>
  </si>
  <si>
    <t>児・バラ2-20</t>
  </si>
  <si>
    <t>不気味な叫び</t>
  </si>
  <si>
    <t>児・バラ2-21</t>
  </si>
  <si>
    <t>いつかすべてが君の力になる</t>
  </si>
  <si>
    <t>梶/裕貴‖著</t>
  </si>
  <si>
    <t>児・バラ2-22</t>
  </si>
  <si>
    <t>又吉直樹のヘウレーカ!　何気なく感じるフシギを解き明かす　</t>
  </si>
  <si>
    <t>「又吉直樹のヘウレーカ!」番組制作班‖著</t>
  </si>
  <si>
    <t>児・バラ2-23</t>
  </si>
  <si>
    <t>恋話(こいばな)ミラクル1ダース</t>
  </si>
  <si>
    <t>講談社　</t>
  </si>
  <si>
    <t>児・バラ2-24</t>
  </si>
  <si>
    <t>ネルソン・マンデラ</t>
  </si>
  <si>
    <t>セロ・ハタン‖著</t>
  </si>
  <si>
    <t>児・バラ2-25</t>
  </si>
  <si>
    <t>きみを強くする50のことば　これからの未来、どう考えて、どう生きていく?　</t>
  </si>
  <si>
    <t>工藤/勇一‖著</t>
  </si>
  <si>
    <t>かんき出版</t>
  </si>
  <si>
    <t>児・バラ2-26</t>
  </si>
  <si>
    <t>インスタグラム　Instagramはじめる&amp;楽しむガイドブック</t>
  </si>
  <si>
    <t>藤田/和重‖著</t>
  </si>
  <si>
    <t>技術評論社</t>
  </si>
  <si>
    <t>児・バラ2-27</t>
  </si>
  <si>
    <t xml:space="preserve">ぬけ穴の首 : 西鶴の諸国ばなし </t>
  </si>
  <si>
    <t>[井原/西鶴‖著]</t>
  </si>
  <si>
    <t>児・バラ2-28</t>
  </si>
  <si>
    <t>人は見た目!と言うけれど　私の顔で自分らしく</t>
  </si>
  <si>
    <t>児・バラ2-29</t>
  </si>
  <si>
    <t>鬼ガール!!　ツノは出るけど女優めざしますっ!　</t>
  </si>
  <si>
    <t>中村/航‖作</t>
  </si>
  <si>
    <t>児・バラ2-30</t>
  </si>
  <si>
    <t>いちご戦争</t>
  </si>
  <si>
    <t>今日/マチ子‖著</t>
  </si>
  <si>
    <t>2014年7月</t>
  </si>
  <si>
    <t>児・バラ2-31</t>
  </si>
  <si>
    <t>ちぐはぐな部品 （改版）</t>
  </si>
  <si>
    <t>星/新一‖[著]</t>
  </si>
  <si>
    <t>KADOKAWA　</t>
  </si>
  <si>
    <t>2006年6月</t>
  </si>
  <si>
    <t>児・バラ2-32</t>
  </si>
  <si>
    <t>みだれ髪　</t>
  </si>
  <si>
    <t>与謝野/晶子‖[著]</t>
  </si>
  <si>
    <t>児・バラ2-33</t>
  </si>
  <si>
    <t>スヌーピーのもっと気楽に〈１〉なるようになるさ</t>
  </si>
  <si>
    <t>チャールズ M.シュルツ‖著</t>
  </si>
  <si>
    <t>児・バラ2-34</t>
  </si>
  <si>
    <t>荒井/真紀∥文・絵</t>
  </si>
  <si>
    <t>チャールズ M.シュルツ∥著</t>
  </si>
  <si>
    <t>美術館って、おもしろい!　展覧会のつくりかた、働く人たち、美術館の歴史、裏も表もすべてわかる本　</t>
  </si>
  <si>
    <t>モラヴィア美術館∥著</t>
  </si>
  <si>
    <t>児・バラ3-1</t>
  </si>
  <si>
    <t>るるぶ今見たい!世界の絶景 : 不思議大迫力ドラマチック話題の絶景コンプリート!</t>
  </si>
  <si>
    <t>児・バラ3-2</t>
  </si>
  <si>
    <t xml:space="preserve">ノロウェイの黒牛 : イギリス・スコットランドのむかしばなし </t>
  </si>
  <si>
    <t>なかがわ/ちひろ∥文</t>
  </si>
  <si>
    <t>児・バラ3-3</t>
  </si>
  <si>
    <t xml:space="preserve">はこ </t>
  </si>
  <si>
    <t>小野/不由美∥作</t>
  </si>
  <si>
    <t>児・バラ3-4</t>
  </si>
  <si>
    <t>あずき</t>
  </si>
  <si>
    <t>児・バラ3-5</t>
  </si>
  <si>
    <t>大人気YouTuber“cook kafemaru”の世界一作りやすいおうちスイーツ</t>
  </si>
  <si>
    <t>kafemaru∥著</t>
  </si>
  <si>
    <t>児・バラ3-6</t>
  </si>
  <si>
    <t>頑張らないお弁当　おかずは1品でも、大満足!</t>
  </si>
  <si>
    <t>にぎりっ娘。∥著</t>
  </si>
  <si>
    <t>児・バラ3-7</t>
  </si>
  <si>
    <t>ゼロからはじめて安全にとばせるまでドローンハンドブック</t>
  </si>
  <si>
    <t>森/健司∥著</t>
  </si>
  <si>
    <t>玄光社</t>
  </si>
  <si>
    <t>児・バラ3-8</t>
  </si>
  <si>
    <t xml:space="preserve">飛行機 : 飛行機が飛べるしくみがよくわかる! </t>
  </si>
  <si>
    <t>児・バラ3-9</t>
  </si>
  <si>
    <t>はたらく細胞ウイルス&amp;細菌図鑑　感染症を正しく学べる!　</t>
  </si>
  <si>
    <t>講談社∥編</t>
  </si>
  <si>
    <t>児・バラ3-10</t>
  </si>
  <si>
    <t>かわいいボールペンイラストレッスン帖　ちょこっと描ければ、毎日楽しい!　</t>
  </si>
  <si>
    <t>くどう/のぞみ∥著</t>
  </si>
  <si>
    <t>コスミック出版　</t>
  </si>
  <si>
    <t>児・バラ3-11</t>
  </si>
  <si>
    <t>かわいい消しゴムはんこ　イラスト図案としても使える!　</t>
  </si>
  <si>
    <t>mogerin∥著</t>
  </si>
  <si>
    <t>児・バラ3-12</t>
  </si>
  <si>
    <t xml:space="preserve">手塚治虫からの伝言(メッセージ) ロボットと暮らす世界 </t>
  </si>
  <si>
    <t>児・バラ3-13</t>
  </si>
  <si>
    <t>マンガ日本の古典　17　徒然草</t>
    <rPh sb="12" eb="14">
      <t>ツレヅレ</t>
    </rPh>
    <rPh sb="14" eb="15">
      <t>クサ</t>
    </rPh>
    <phoneticPr fontId="16"/>
  </si>
  <si>
    <t>[吉田/兼好∥原作]</t>
  </si>
  <si>
    <t>児・バラ3-14</t>
  </si>
  <si>
    <t>ｅスポーツのすべてがわかる本―プロゲーマー、業界のしくみからお金の話まで</t>
  </si>
  <si>
    <t>黒川文雄∥著</t>
  </si>
  <si>
    <t>日本実業出版社</t>
  </si>
  <si>
    <t>児・バラ3-15</t>
  </si>
  <si>
    <t>マンガでわかる!10代からのビジネスブック　将来お金で苦労しない7つの方法　</t>
  </si>
  <si>
    <t>榊原/正幸∥監修</t>
  </si>
  <si>
    <t>児・バラ3-16</t>
  </si>
  <si>
    <t>星守る犬　</t>
  </si>
  <si>
    <t>村上/たかし∥著</t>
  </si>
  <si>
    <t>児・バラ3-17</t>
  </si>
  <si>
    <t>まるすぎるアザラシ</t>
  </si>
  <si>
    <t>桑田/知穂∥写真</t>
  </si>
  <si>
    <t>児・バラ3-18</t>
  </si>
  <si>
    <t>夜に駆ける　YOASOBI小説集</t>
  </si>
  <si>
    <t>星野/舞夜∥著</t>
  </si>
  <si>
    <t>双葉社　</t>
  </si>
  <si>
    <t>児・バラ3-19</t>
  </si>
  <si>
    <t xml:space="preserve">三びきのクマ : トルストイ ショートセレクション </t>
  </si>
  <si>
    <t>レフ・トルストイ∥作</t>
  </si>
  <si>
    <t>児・バラ3-20</t>
  </si>
  <si>
    <t>Story for you tree</t>
  </si>
  <si>
    <t>児・バラ3-21</t>
  </si>
  <si>
    <t>ひとりの時間が僕を救う　</t>
  </si>
  <si>
    <t>パーカー∥著</t>
  </si>
  <si>
    <t>児・バラ3-22</t>
  </si>
  <si>
    <t>あなたの不安を解消する方法がここに書いてあります。　</t>
  </si>
  <si>
    <t>吉田/尚記∥著</t>
  </si>
  <si>
    <t>児・バラ3-23</t>
  </si>
  <si>
    <t>「鬼滅の刃」の折れない心をつくる言葉　</t>
  </si>
  <si>
    <t>藤寺/郁光∥著</t>
  </si>
  <si>
    <t>あさ出版</t>
  </si>
  <si>
    <t>児・バラ3-24</t>
  </si>
  <si>
    <t>インスタグラム　使い方&amp;楽しみ方が全部わかる!</t>
    <rPh sb="8" eb="9">
      <t>ツカ</t>
    </rPh>
    <rPh sb="10" eb="11">
      <t>カタ</t>
    </rPh>
    <phoneticPr fontId="16"/>
  </si>
  <si>
    <t>リンクアップ∥著</t>
  </si>
  <si>
    <t>児・バラ3-25</t>
  </si>
  <si>
    <t>消えない叫び</t>
  </si>
  <si>
    <t>児・バラ3-26</t>
  </si>
  <si>
    <t>ルース・ベイダー・ギンズバーグ</t>
  </si>
  <si>
    <t>ジェフ・ブラックウェル∥編</t>
  </si>
  <si>
    <t>児・バラ3-27</t>
  </si>
  <si>
    <t xml:space="preserve">こいぬとこねこのおかしな話 </t>
  </si>
  <si>
    <t>ヨゼフ・チャペック∥作</t>
  </si>
  <si>
    <t>児・バラ3-28</t>
  </si>
  <si>
    <t>10代から考える生き方選び</t>
  </si>
  <si>
    <t>竹信/三恵子∥著</t>
  </si>
  <si>
    <t>児・バラ3-29</t>
  </si>
  <si>
    <t>たちどまって考える　</t>
  </si>
  <si>
    <t>ヤマザキ/マリ∥著</t>
  </si>
  <si>
    <t>児・バラ3-30</t>
  </si>
  <si>
    <t>星の子</t>
  </si>
  <si>
    <t>今村/夏子∥著</t>
  </si>
  <si>
    <t xml:space="preserve">朝日新聞出版 </t>
  </si>
  <si>
    <t>児・バラ3-31</t>
  </si>
  <si>
    <t>声の網 （改版）</t>
  </si>
  <si>
    <t>児・バラ3-32</t>
  </si>
  <si>
    <t>汚れつちまつた悲しみに…　中原中也詩集　</t>
  </si>
  <si>
    <t>中原/中也∥[著]</t>
  </si>
  <si>
    <t>児・バラ3-33</t>
  </si>
  <si>
    <t>スヌーピーのもっと気楽に〈2〉のんびりがいい</t>
  </si>
  <si>
    <t>児・バラ3-34</t>
  </si>
  <si>
    <t>バンドリ！ではじめるエレキ・ギター - バンドリ！の曲で楽しくギターをはじめよう♪</t>
  </si>
  <si>
    <t>リットーミュージック</t>
  </si>
  <si>
    <t>児・バラ4-1</t>
  </si>
  <si>
    <t xml:space="preserve">梨の子ペリーナ : イタリアのむかしばなし </t>
  </si>
  <si>
    <t>イタロ・カルヴィーノ∥再話</t>
  </si>
  <si>
    <t>児・バラ4-2</t>
  </si>
  <si>
    <t xml:space="preserve">かがみのなか </t>
  </si>
  <si>
    <t>恩田/陸∥作</t>
  </si>
  <si>
    <t>児・バラ4-3</t>
  </si>
  <si>
    <t>最新ドローン完全攻略 〈13〉FPV新時代の到来!注目のニューモデルDJI FPV徹底解剖</t>
  </si>
  <si>
    <t>コスミック出版</t>
  </si>
  <si>
    <t>児・バラ4-4</t>
  </si>
  <si>
    <t>きのこ　ふわり胞子の舞</t>
  </si>
  <si>
    <t>ポプラ社　</t>
  </si>
  <si>
    <t>2011年9月</t>
  </si>
  <si>
    <t>児・バラ4-5</t>
  </si>
  <si>
    <t>るるぶ びじゅチューン!の旅 : モデルとなった美術作品が見られる全国27カ所をご案内</t>
  </si>
  <si>
    <t>児・バラ4-6</t>
  </si>
  <si>
    <t>いちご</t>
  </si>
  <si>
    <t>児・バラ4-7</t>
  </si>
  <si>
    <t>お蚕さんから糸と綿と</t>
  </si>
  <si>
    <t>大西/暢夫∥著</t>
  </si>
  <si>
    <t>児・バラ4-8</t>
  </si>
  <si>
    <t>大人気YouTuber“cook kafemaru”の罪深いスイーツ　だれでもかんたんに作れちゃう秘密のレシピ</t>
  </si>
  <si>
    <t>児・バラ4-9</t>
  </si>
  <si>
    <t>らく弁　メインのおかずは10種類だけ!</t>
  </si>
  <si>
    <t>上島/亜紀∥著</t>
  </si>
  <si>
    <t>主婦と生活社</t>
  </si>
  <si>
    <t>児・バラ4-10</t>
  </si>
  <si>
    <t>しばたたかひろのヘンテコねんど教室　</t>
  </si>
  <si>
    <t>しばた/たかひろ∥著</t>
  </si>
  <si>
    <t>マイナビ出版</t>
  </si>
  <si>
    <t>児・バラ4-11</t>
  </si>
  <si>
    <t xml:space="preserve">時間 : なぞだらけの時間の正体にせまる </t>
  </si>
  <si>
    <t>児・バラ4-12</t>
  </si>
  <si>
    <t xml:space="preserve">手塚治虫からの伝言(メッセージ) 友情 </t>
  </si>
  <si>
    <t>児・バラ4-13</t>
  </si>
  <si>
    <t>マンガ日本の古典　21　御伽草子</t>
    <rPh sb="12" eb="16">
      <t>オトギゾウシ</t>
    </rPh>
    <phoneticPr fontId="16"/>
  </si>
  <si>
    <t>やまだ/紫∥著</t>
  </si>
  <si>
    <t>児・バラ4-14</t>
  </si>
  <si>
    <t>やせるダンス―楽しく踊るだけ！！全身の脂肪をいっきに燃やす</t>
  </si>
  <si>
    <t>竹脇/まりな∥著</t>
  </si>
  <si>
    <t>ＫＡＤＯＫＡＷＡ</t>
  </si>
  <si>
    <t>児・バラ4-15</t>
  </si>
  <si>
    <t>12歳のスタイルブック　はじめてのおしゃれレッスン!</t>
  </si>
  <si>
    <t>服部/裕子∥スタイリングと文</t>
  </si>
  <si>
    <t>文響社</t>
  </si>
  <si>
    <t>児・バラ4-16</t>
  </si>
  <si>
    <t>マンガでわかる!10代からのビジネスブック　グループのリーダーになる7つの方法　</t>
  </si>
  <si>
    <t>日向野/幹也∥監修</t>
  </si>
  <si>
    <t>児・バラ4-17</t>
  </si>
  <si>
    <t>ゾンビから身を守る方法　キミならどうする!?もしもサバイバル　</t>
  </si>
  <si>
    <t>高荷/智也∥監修</t>
  </si>
  <si>
    <t>児・バラ4-18</t>
  </si>
  <si>
    <t>最新　LINE&amp;Instagram &amp;　Twitter &amp; Facebook &amp; TikTok</t>
  </si>
  <si>
    <t>桑名/由美∥著</t>
  </si>
  <si>
    <t>秀和システム</t>
  </si>
  <si>
    <t>児・バラ4-19</t>
  </si>
  <si>
    <t xml:space="preserve">名探偵ホームズ踊る人形 : コナン・ドイル ショートセレクション </t>
  </si>
  <si>
    <t>アーサー・コナン・ドイル∥作</t>
  </si>
  <si>
    <t>児・バラ4-20</t>
  </si>
  <si>
    <t>ヘンな科学　“イグノーベル賞”研究40講</t>
  </si>
  <si>
    <t>五十嵐/杏南∥著</t>
  </si>
  <si>
    <t>総合法令出版</t>
  </si>
  <si>
    <t>児・バラ4-21</t>
  </si>
  <si>
    <t>きみはスゴイぜ!　一生使える「自信」をつくる本　</t>
  </si>
  <si>
    <t>マシュー・サイド∥著</t>
  </si>
  <si>
    <t>児・バラ4-22</t>
  </si>
  <si>
    <t>負けないパティシエガール　</t>
  </si>
  <si>
    <t>小学館　</t>
  </si>
  <si>
    <t>2013年6月</t>
  </si>
  <si>
    <t>児・バラ4-23</t>
  </si>
  <si>
    <t>虫と歌　市川春子作品集</t>
  </si>
  <si>
    <t>市川/春子∥著</t>
  </si>
  <si>
    <t>2009年11月</t>
  </si>
  <si>
    <t>児・バラ4-24</t>
  </si>
  <si>
    <t>ステフィン・カリー</t>
  </si>
  <si>
    <t>ステフィン・カリー∥[著]</t>
  </si>
  <si>
    <t>児・バラ4-25</t>
  </si>
  <si>
    <t xml:space="preserve">キバラカと魔法の馬 : アフリカのふしぎばなし </t>
  </si>
  <si>
    <t>さくま/ゆみこ∥編訳</t>
  </si>
  <si>
    <t>児・バラ4-26</t>
  </si>
  <si>
    <t>ぼくらの七日間戦争　</t>
  </si>
  <si>
    <t>宗田/理∥作</t>
  </si>
  <si>
    <t>2009年3月</t>
  </si>
  <si>
    <t>児・バラ4-27</t>
  </si>
  <si>
    <t>生物学の基礎はことわざにあり : カエルの子はカエル?トンビがタカを生む?</t>
  </si>
  <si>
    <t>杉本/正信∥著</t>
  </si>
  <si>
    <t>児・バラ4-28</t>
  </si>
  <si>
    <t>羊飼いの暮らし　イギリス湖水地方の四季　</t>
  </si>
  <si>
    <t>ジェイムズ・リーバンクス∥著</t>
  </si>
  <si>
    <t>児・バラ4-29</t>
  </si>
  <si>
    <t>藪の中・将軍</t>
  </si>
  <si>
    <t>芥川/龍之介∥[著]</t>
  </si>
  <si>
    <t>児・バラ4-30</t>
  </si>
  <si>
    <t>ハーメルンの笛吹きと完全犯罪―昔ばなし×ミステリー　世界篇 （新装版）</t>
  </si>
  <si>
    <t>仁木/悦子∥著</t>
  </si>
  <si>
    <t>児・バラ4-31</t>
  </si>
  <si>
    <t>トップアスリートたちが教えてくれた胸が熱くなる33の物語と90の名言</t>
  </si>
  <si>
    <t>西沢/泰生∥著</t>
  </si>
  <si>
    <t>児・バラ4-32</t>
  </si>
  <si>
    <t>非日常の謎　ミステリアンソロジー　</t>
  </si>
  <si>
    <t>芦沢/央ほか∥著</t>
  </si>
  <si>
    <t>児・バラ4-33</t>
  </si>
  <si>
    <t>ふしぎな夢</t>
  </si>
  <si>
    <t>新潮社　</t>
  </si>
  <si>
    <t>2005年9月</t>
  </si>
  <si>
    <t>児・バラ4-34</t>
  </si>
  <si>
    <t>スヌーピーのもっと気楽に〈3〉ひとりのとき</t>
  </si>
  <si>
    <t>児・バラ4-35</t>
  </si>
  <si>
    <t xml:space="preserve">ヘビと船長 : フランス・バスクのむかしばなし </t>
  </si>
  <si>
    <t>ふしみ/みさを∥文</t>
  </si>
  <si>
    <t>児・バラ5-1</t>
  </si>
  <si>
    <t xml:space="preserve">ちょうつがいきいきい </t>
  </si>
  <si>
    <t>加門/七海∥作</t>
  </si>
  <si>
    <t>児・バラ5-2</t>
  </si>
  <si>
    <t>るるぶONE PIECE</t>
  </si>
  <si>
    <t>児・バラ5-3</t>
  </si>
  <si>
    <t>児・バラ5-4</t>
  </si>
  <si>
    <t>春をさがして　カヌーの旅</t>
  </si>
  <si>
    <t>大竹/英洋∥文・写真</t>
  </si>
  <si>
    <t>児・バラ5-5</t>
  </si>
  <si>
    <t>スニーカーファンブック 〈2021〉 巻頭特集：TRAVIS SCOTT UNION LA SAC</t>
  </si>
  <si>
    <t>児・バラ5-6</t>
  </si>
  <si>
    <t>まるごとわかる!撮り方ブック　iPhone &amp; スマホ編　写真編集者が教える“スマホ写真”の撮り方ガイド</t>
  </si>
  <si>
    <t>山崎/理佳∥著</t>
  </si>
  <si>
    <t>日東書院本社</t>
  </si>
  <si>
    <t>児・バラ5-7</t>
  </si>
  <si>
    <t>きらきら</t>
  </si>
  <si>
    <t>谷川/俊太郎∥文</t>
  </si>
  <si>
    <t>アリス館　</t>
  </si>
  <si>
    <t>2008年11月</t>
  </si>
  <si>
    <t>児・バラ5-8</t>
  </si>
  <si>
    <t>友チョコBOOK　1000円で20人分作れる!</t>
  </si>
  <si>
    <t>児・バラ5-9</t>
  </si>
  <si>
    <t>フェルトで作る世界のお守りチャーム　</t>
  </si>
  <si>
    <t>ささき/みえこ∥著</t>
  </si>
  <si>
    <t>日本文芸社　</t>
  </si>
  <si>
    <t>児・バラ5-10</t>
  </si>
  <si>
    <t xml:space="preserve">手塚治虫からの伝言(メッセージ) 命 </t>
  </si>
  <si>
    <t>児・バラ5-11</t>
  </si>
  <si>
    <t>漫画君たちはどう生きるか　</t>
  </si>
  <si>
    <t>吉野/源三郎∥原作</t>
  </si>
  <si>
    <t>児・バラ5-12</t>
  </si>
  <si>
    <t>マンガ日本の古典　25　奥の細道</t>
    <rPh sb="12" eb="13">
      <t>オク</t>
    </rPh>
    <rPh sb="14" eb="16">
      <t>ホソミチ</t>
    </rPh>
    <phoneticPr fontId="16"/>
  </si>
  <si>
    <t>[松尾/芭蕉∥原作]</t>
  </si>
  <si>
    <t>児・バラ5-13</t>
  </si>
  <si>
    <t>マンガでわかる!10代からのビジネスブック　スケジュールを管理する7つの方法　</t>
  </si>
  <si>
    <t>川本/裕子∥監修</t>
  </si>
  <si>
    <t>児・バラ5-14</t>
  </si>
  <si>
    <t>てんきち母ちゃんのらくべん!　レンチンだけ、あるものだけ、実働3分!</t>
  </si>
  <si>
    <t>井上/かなえ∥著</t>
  </si>
  <si>
    <t>児・バラ5-15</t>
  </si>
  <si>
    <t>DTMに役立つ音楽ハンドブック</t>
  </si>
  <si>
    <t>岡/素世∥著</t>
  </si>
  <si>
    <t>自由現代社</t>
  </si>
  <si>
    <t>児・バラ5-16</t>
  </si>
  <si>
    <t>Ｎゲージプラス 〈06〉 - 飾る・つくる・走らせる 編成を知ってリアルに遊ぶ</t>
  </si>
  <si>
    <t>イカロス出版</t>
  </si>
  <si>
    <t>児・バラ5-17</t>
  </si>
  <si>
    <t>令夢の世界はスリップする　赤い夢へようこそ-前奏曲</t>
  </si>
  <si>
    <t>はやみね/かおる∥著</t>
  </si>
  <si>
    <t>児・バラ5-18</t>
  </si>
  <si>
    <t xml:space="preserve">雑種 : カフカ ショートセレクション </t>
  </si>
  <si>
    <t>フランツ・カフカ∥作</t>
  </si>
  <si>
    <t>児・バラ5-19</t>
  </si>
  <si>
    <t>ほんとうのリーダーのみつけかた　</t>
  </si>
  <si>
    <t>梨木/香歩∥著</t>
  </si>
  <si>
    <t>児・バラ5-20</t>
  </si>
  <si>
    <t>ダンス部ノート　</t>
  </si>
  <si>
    <t>石原/久佳∥著</t>
  </si>
  <si>
    <t xml:space="preserve">ベストセラーズ </t>
  </si>
  <si>
    <t>児・バラ5-21</t>
  </si>
  <si>
    <t>オバペディア　</t>
  </si>
  <si>
    <t>田丸/雅智∥著</t>
  </si>
  <si>
    <t>潮出版社</t>
  </si>
  <si>
    <t>児・バラ5-22</t>
  </si>
  <si>
    <t>クイズで88本ノック　最強クイズ集団からの“謎解き”挑戦状　</t>
  </si>
  <si>
    <t>QuizKnock∥著</t>
  </si>
  <si>
    <t>児・バラ5-23</t>
  </si>
  <si>
    <t>「はたらく細胞」ウイルスの教科書</t>
  </si>
  <si>
    <t>清水/茜∥メインキャラクターイラスト</t>
  </si>
  <si>
    <t>児・バラ5-24</t>
  </si>
  <si>
    <t>グロリア・スタイネム</t>
  </si>
  <si>
    <t>グロリア・スタイネム∥[著]</t>
  </si>
  <si>
    <t>児・バラ5-25</t>
  </si>
  <si>
    <t xml:space="preserve">地底旅行 </t>
  </si>
  <si>
    <t>ジュール・ヴェルヌ∥作</t>
  </si>
  <si>
    <t>児・バラ5-26</t>
  </si>
  <si>
    <t>天気の子　</t>
  </si>
  <si>
    <t>新海/誠∥作</t>
  </si>
  <si>
    <t>児・バラ5-27</t>
  </si>
  <si>
    <t>進撃の相談室13歳からの「戦略論」</t>
  </si>
  <si>
    <t>工藤/拓真∥著</t>
  </si>
  <si>
    <t>児・バラ5-28</t>
  </si>
  <si>
    <t>博士の愛したジミな昆虫</t>
  </si>
  <si>
    <t>金子/修治∥編著</t>
  </si>
  <si>
    <t>児・バラ5-29</t>
  </si>
  <si>
    <t>未来いそっぷ （改版）</t>
  </si>
  <si>
    <t>2005年2月</t>
  </si>
  <si>
    <t>児・バラ5-30</t>
  </si>
  <si>
    <t>カチカチ山殺人事件―昔ばなし×ミステリー　日本篇</t>
  </si>
  <si>
    <t>伴野/朗∥著</t>
  </si>
  <si>
    <t>児・バラ5-31</t>
  </si>
  <si>
    <t>伊豆の踊子（改版）</t>
  </si>
  <si>
    <t>川端/康成∥著</t>
  </si>
  <si>
    <t>1993年6月</t>
  </si>
  <si>
    <t>児・バラ5-32</t>
  </si>
  <si>
    <t>第2図書係補佐　</t>
  </si>
  <si>
    <t>又吉/直樹∥[著]</t>
  </si>
  <si>
    <t>2011年11月</t>
  </si>
  <si>
    <t>児・バラ5-33</t>
  </si>
  <si>
    <t>スヌーピーのもっと気楽に〈4〉自分らしく</t>
  </si>
  <si>
    <t>児・バラ5-34</t>
  </si>
  <si>
    <t xml:space="preserve">セント・キルダの子 </t>
  </si>
  <si>
    <t>ベス・ウォーターズ∥文・絵</t>
  </si>
  <si>
    <t>児・バラ6-1</t>
  </si>
  <si>
    <t>JTBの鉄道旅地図帳正縮尺版 - JR・私鉄全線全駅完全網羅！よみがな付き</t>
  </si>
  <si>
    <t>ＪＴＢパブリッシング</t>
  </si>
  <si>
    <t>児・バラ6-2</t>
  </si>
  <si>
    <t xml:space="preserve">ヴォドニークの水の館 : チェコのむかしばなし </t>
  </si>
  <si>
    <t>まき/あつこ∥文</t>
  </si>
  <si>
    <t>児・バラ6-3</t>
  </si>
  <si>
    <t xml:space="preserve">いるのいないの </t>
  </si>
  <si>
    <t>京極/夏彦∥作</t>
  </si>
  <si>
    <t>児・バラ6-4</t>
  </si>
  <si>
    <t>みずたまレンズ　</t>
  </si>
  <si>
    <t>今森/光彦∥さく</t>
  </si>
  <si>
    <t>児・バラ6-5</t>
  </si>
  <si>
    <t>世界一親切な大好き!家おやつ　カンタンなのに驚きのおいしさ!</t>
  </si>
  <si>
    <t xml:space="preserve">藤原/美樹∥[著] </t>
  </si>
  <si>
    <t>児・バラ6-6</t>
  </si>
  <si>
    <t>大人かわいい折り紙ギフト＆ペーパー雑貨</t>
  </si>
  <si>
    <t>日本ペーパーアート協会∥著</t>
  </si>
  <si>
    <t>ブティック社</t>
  </si>
  <si>
    <t>児・バラ6-7</t>
  </si>
  <si>
    <t>ゆーママの5分おかずのお弁当　がんばらなくてもラクに作れる</t>
  </si>
  <si>
    <t>松本/有美∥著</t>
  </si>
  <si>
    <t xml:space="preserve">扶桑社 </t>
  </si>
  <si>
    <t>児・バラ6-8</t>
  </si>
  <si>
    <t>児・バラ6-9</t>
  </si>
  <si>
    <t>児・バラ6-10</t>
  </si>
  <si>
    <t>ひまわり</t>
  </si>
  <si>
    <t>児・バラ6-11</t>
  </si>
  <si>
    <t xml:space="preserve">筋肉 : 正しい知識で効率よくきたえよう! </t>
  </si>
  <si>
    <t>児・バラ6-12</t>
  </si>
  <si>
    <t xml:space="preserve">手塚治虫からの伝言(メッセージ) SFショートショート </t>
  </si>
  <si>
    <t>児・バラ6-13</t>
  </si>
  <si>
    <t>マンガ日本の古典7　堤中納言物語</t>
    <rPh sb="10" eb="11">
      <t>ツツミ</t>
    </rPh>
    <rPh sb="11" eb="14">
      <t>チュウナゴン</t>
    </rPh>
    <rPh sb="14" eb="16">
      <t>モノガタリ</t>
    </rPh>
    <phoneticPr fontId="16"/>
  </si>
  <si>
    <t>坂田/靖子∥著</t>
  </si>
  <si>
    <t>児・バラ6-14</t>
  </si>
  <si>
    <t>10代のための資格・検定</t>
  </si>
  <si>
    <t>大泉書店編集部∥編</t>
  </si>
  <si>
    <t>大泉書店</t>
  </si>
  <si>
    <t>児・バラ6-15</t>
  </si>
  <si>
    <t>フィギュアスケート観戦ガイド―テレビ観戦で気になったところがすべてわかる</t>
  </si>
  <si>
    <t>小塚/崇彦∥監修</t>
  </si>
  <si>
    <t>児・バラ6-16</t>
  </si>
  <si>
    <t>児・バラ6-17</t>
  </si>
  <si>
    <t>見た目レンタルショップ 化けの皮</t>
  </si>
  <si>
    <t>石川/宏千花∥著</t>
  </si>
  <si>
    <t>児・バラ6-18</t>
  </si>
  <si>
    <t xml:space="preserve">ブラウン神父呪いの書 : チェスタトン ショートセレクション </t>
  </si>
  <si>
    <t>ギルバート・キース・チェスタトン∥作</t>
  </si>
  <si>
    <t>児・バラ6-19</t>
  </si>
  <si>
    <t>おとなになるのび太たちへ　人生を変える『ドラえもん』セレクション</t>
  </si>
  <si>
    <t>藤子・F・不二雄∥まんが</t>
  </si>
  <si>
    <t>児・バラ6-20</t>
  </si>
  <si>
    <t>モヤモヤそうだんクリニック　</t>
  </si>
  <si>
    <t>池谷/裕二∥文</t>
  </si>
  <si>
    <t>NHK出版</t>
  </si>
  <si>
    <t>児・バラ6-21</t>
  </si>
  <si>
    <t>お笑い芸人と学ぶ13歳からのSDGs　</t>
  </si>
  <si>
    <t>たかまつ/なな∥著</t>
  </si>
  <si>
    <t>くもん出版　</t>
  </si>
  <si>
    <t>児・バラ6-22</t>
  </si>
  <si>
    <t>ネットとSNSを安全に使いこなす方法　</t>
  </si>
  <si>
    <t>ルーイ・ストウェル∥著</t>
  </si>
  <si>
    <t>児・バラ6-23</t>
  </si>
  <si>
    <t>ブライアン・スティーヴンソン</t>
  </si>
  <si>
    <t>ブライアン・スティーヴンソン∥[著]</t>
  </si>
  <si>
    <t>児・バラ6-24</t>
  </si>
  <si>
    <t>児・バラ6-25</t>
  </si>
  <si>
    <t>YouTuberキティの人生相談　HELLO KITTY CHANNEL公認</t>
  </si>
  <si>
    <t>児・バラ6-26</t>
  </si>
  <si>
    <t xml:space="preserve">青い月の石 </t>
  </si>
  <si>
    <t>トンケ・ドラフト∥作</t>
  </si>
  <si>
    <t>児・バラ6-27</t>
  </si>
  <si>
    <t>呪術廻戦　逝く夏と還る秋　</t>
  </si>
  <si>
    <t>芥見/下々∥[原]著</t>
  </si>
  <si>
    <t>児・バラ6-28</t>
  </si>
  <si>
    <t>めんそーれ!化学　おばあと学んだ理科授業</t>
  </si>
  <si>
    <t>盛口/満∥著</t>
  </si>
  <si>
    <t>児・バラ6-29</t>
  </si>
  <si>
    <t>時をかけるゆとり　</t>
  </si>
  <si>
    <t>朝井/リョウ∥著</t>
  </si>
  <si>
    <t>2014年12月</t>
  </si>
  <si>
    <t>児・バラ6-30</t>
  </si>
  <si>
    <t>星の王子さま　</t>
  </si>
  <si>
    <t>サン=テグジュペリ∥[著]</t>
  </si>
  <si>
    <t>2006年4月</t>
  </si>
  <si>
    <t>児・バラ6-31</t>
  </si>
  <si>
    <t>ボッコちゃん （改版）</t>
  </si>
  <si>
    <t>児・バラ6-32</t>
  </si>
  <si>
    <t>叙述トリック短編集</t>
  </si>
  <si>
    <t>似鳥/鶏∥著</t>
  </si>
  <si>
    <t>児・バラ6-33</t>
  </si>
  <si>
    <t>ショートショートドロップス</t>
  </si>
  <si>
    <t>新井/素子∥編</t>
  </si>
  <si>
    <t>児・バラ6-34</t>
  </si>
  <si>
    <t>スヌーピーのもっと気楽に〈5〉好きになったら</t>
  </si>
  <si>
    <t>児・バラ6-35</t>
  </si>
  <si>
    <t>おかし</t>
    <phoneticPr fontId="5"/>
  </si>
  <si>
    <t>福音館書店</t>
    <phoneticPr fontId="5"/>
  </si>
  <si>
    <t>児文館/2014/ふしぎ2-5</t>
  </si>
  <si>
    <t>なかがわ りえこ文
やまわき ゆりこ絵</t>
    <rPh sb="8" eb="9">
      <t>ブン</t>
    </rPh>
    <rPh sb="18" eb="19">
      <t>エ</t>
    </rPh>
    <phoneticPr fontId="5"/>
  </si>
  <si>
    <t>■スポーツ読物１</t>
    <rPh sb="5" eb="7">
      <t>ヨミモノ</t>
    </rPh>
    <phoneticPr fontId="5"/>
  </si>
  <si>
    <t>■スポーツ読物２</t>
    <rPh sb="5" eb="7">
      <t>ヨミモノ</t>
    </rPh>
    <phoneticPr fontId="5"/>
  </si>
  <si>
    <t>ボランティアたちの物語  東京2020オリンピック・パラリンピックの記録</t>
  </si>
  <si>
    <t>日本財団ボランティアセンター‖監修</t>
  </si>
  <si>
    <t>児・スポ読物1-1</t>
    <rPh sb="4" eb="6">
      <t>ヨミモノ</t>
    </rPh>
    <phoneticPr fontId="5"/>
  </si>
  <si>
    <t>1124037720</t>
  </si>
  <si>
    <t>新スポーツスーパースター伝 1 夢への扉を開け!</t>
  </si>
  <si>
    <t>ベースボール・マガジン社‖編集</t>
  </si>
  <si>
    <t>児・スポ読物1-2</t>
    <rPh sb="4" eb="6">
      <t>ヨミモノ</t>
    </rPh>
    <phoneticPr fontId="5"/>
  </si>
  <si>
    <t>1124037696</t>
  </si>
  <si>
    <t>新スポーツスーパースター伝 2 夢への扉を開け!</t>
  </si>
  <si>
    <t>児・スポ読物1-3</t>
    <rPh sb="4" eb="6">
      <t>ヨミモノ</t>
    </rPh>
    <phoneticPr fontId="5"/>
  </si>
  <si>
    <t>1124037704</t>
  </si>
  <si>
    <t>新スポーツスーパースター伝 3 夢への扉を開け!</t>
  </si>
  <si>
    <t>児・スポ読物1-4</t>
    <rPh sb="4" eb="6">
      <t>ヨミモノ</t>
    </rPh>
    <phoneticPr fontId="5"/>
  </si>
  <si>
    <t>1124037712</t>
  </si>
  <si>
    <t>クーベルタン　近代オリンピックの父</t>
  </si>
  <si>
    <t>大野/益弘‖文</t>
  </si>
  <si>
    <t>児・スポ読物1-5</t>
    <rPh sb="4" eb="6">
      <t>ヨミモノ</t>
    </rPh>
    <phoneticPr fontId="5"/>
  </si>
  <si>
    <t>金栗四三  日本人初のオリンピック選手</t>
  </si>
  <si>
    <t>佐野/慎輔‖文</t>
  </si>
  <si>
    <t>児・スポ読物1-6</t>
    <rPh sb="4" eb="6">
      <t>ヨミモノ</t>
    </rPh>
    <phoneticPr fontId="5"/>
  </si>
  <si>
    <t>1124037639</t>
  </si>
  <si>
    <t>中村裕  日本のパラリンピックの父</t>
  </si>
  <si>
    <t>児・スポ読物1-7</t>
    <rPh sb="4" eb="6">
      <t>ヨミモノ</t>
    </rPh>
    <phoneticPr fontId="5"/>
  </si>
  <si>
    <t>1124037654</t>
  </si>
  <si>
    <t>チェンジ!  パラアスリートを撮り続けて、ぼくの世界は変わった</t>
  </si>
  <si>
    <t>越智/貴雄‖著</t>
  </si>
  <si>
    <t>児・スポ読物1-8</t>
    <rPh sb="4" eb="6">
      <t>ヨミモノ</t>
    </rPh>
    <phoneticPr fontId="5"/>
  </si>
  <si>
    <t>1124037779</t>
  </si>
  <si>
    <t xml:space="preserve">日本女子レスリング  </t>
  </si>
  <si>
    <t>布施/鋼治‖編著</t>
  </si>
  <si>
    <t>児・スポ読物1-9</t>
    <rPh sb="4" eb="6">
      <t>ヨミモノ</t>
    </rPh>
    <phoneticPr fontId="5"/>
  </si>
  <si>
    <t>1124037761</t>
  </si>
  <si>
    <t xml:space="preserve">男子陸上400メートルリレー  </t>
  </si>
  <si>
    <t>満薗/文博‖編著</t>
  </si>
  <si>
    <t>児・スポ読物1-10</t>
    <rPh sb="4" eb="6">
      <t>ヨミモノ</t>
    </rPh>
    <phoneticPr fontId="5"/>
  </si>
  <si>
    <t>1124037746</t>
  </si>
  <si>
    <t xml:space="preserve">TOKYOオリンピックはじめて物語  </t>
  </si>
  <si>
    <t>野地/秩嘉‖著</t>
  </si>
  <si>
    <t>児・スポ読物1-11</t>
    <rPh sb="4" eb="6">
      <t>ヨミモノ</t>
    </rPh>
    <phoneticPr fontId="5"/>
  </si>
  <si>
    <t>1124037795</t>
  </si>
  <si>
    <t>パラリンピックは世界をかえる  ルートヴィヒ・グットマンの物語</t>
  </si>
  <si>
    <t>ローリー・アレクサンダー‖作</t>
  </si>
  <si>
    <t>児・スポ読物2-1</t>
    <rPh sb="4" eb="6">
      <t>ヨミモノ</t>
    </rPh>
    <phoneticPr fontId="5"/>
  </si>
  <si>
    <t>1124037613</t>
  </si>
  <si>
    <t>田畑政治  1964東京オリンピック招致に活躍</t>
  </si>
  <si>
    <t>児・スポ読物2-2</t>
    <rPh sb="4" eb="6">
      <t>ヨミモノ</t>
    </rPh>
    <phoneticPr fontId="5"/>
  </si>
  <si>
    <t>1124037662</t>
  </si>
  <si>
    <t>嘉納治五郎  日本のオリンピックの父</t>
  </si>
  <si>
    <t>児・スポ読物2-3</t>
    <rPh sb="4" eb="6">
      <t>ヨミモノ</t>
    </rPh>
    <phoneticPr fontId="5"/>
  </si>
  <si>
    <t>1124037621</t>
  </si>
  <si>
    <t>人見絹枝  日本人初の女性オリンピック選手</t>
  </si>
  <si>
    <t>児・スポ読物2-4</t>
    <rPh sb="4" eb="6">
      <t>ヨミモノ</t>
    </rPh>
    <phoneticPr fontId="5"/>
  </si>
  <si>
    <t>1124037647</t>
  </si>
  <si>
    <t>ぼくらしく、おどる  義足ダンサー大前光市、夢への挑戦</t>
  </si>
  <si>
    <t>大前/光市‖著</t>
  </si>
  <si>
    <t>児・スポ読物2-5</t>
    <rPh sb="4" eb="6">
      <t>ヨミモノ</t>
    </rPh>
    <phoneticPr fontId="5"/>
  </si>
  <si>
    <t>1124037670</t>
  </si>
  <si>
    <t>登り続ける、ということ。  山を登る 学校を建てる 災害とたたかう</t>
  </si>
  <si>
    <t>野口/健‖著</t>
  </si>
  <si>
    <t>児・スポ読物2-6</t>
    <rPh sb="4" eb="6">
      <t>ヨミモノ</t>
    </rPh>
    <phoneticPr fontId="5"/>
  </si>
  <si>
    <t>1124037688</t>
  </si>
  <si>
    <t xml:space="preserve">伝説のオリンピックランナー“いだてん”金栗四三 </t>
  </si>
  <si>
    <t>近藤/隆夫‖著</t>
  </si>
  <si>
    <t>児・スポ読物2-7</t>
    <rPh sb="4" eb="6">
      <t>ヨミモノ</t>
    </rPh>
    <phoneticPr fontId="5"/>
  </si>
  <si>
    <t xml:space="preserve">卓球ジャパン女子  </t>
  </si>
  <si>
    <t>高樹/ミナ‖編著</t>
  </si>
  <si>
    <t>児・スポ読物2-8</t>
    <rPh sb="4" eb="6">
      <t>ヨミモノ</t>
    </rPh>
    <phoneticPr fontId="5"/>
  </si>
  <si>
    <t>1124037753</t>
  </si>
  <si>
    <t xml:space="preserve">体操ニッポン男子  </t>
  </si>
  <si>
    <t>矢内/由美子‖編著</t>
  </si>
  <si>
    <t>児・スポ読物2-9</t>
    <rPh sb="4" eb="6">
      <t>ヨミモノ</t>
    </rPh>
    <phoneticPr fontId="5"/>
  </si>
  <si>
    <t>1124037738</t>
  </si>
  <si>
    <t>エムバペ  神速のストライカー</t>
  </si>
  <si>
    <t>イアン・スプラッグ‖著</t>
  </si>
  <si>
    <t>2022年11月</t>
  </si>
  <si>
    <t>児・スポ読物2-10</t>
    <rPh sb="4" eb="6">
      <t>ヨミモノ</t>
    </rPh>
    <phoneticPr fontId="5"/>
  </si>
  <si>
    <t>1124037787</t>
  </si>
  <si>
    <t>■仕事19</t>
    <phoneticPr fontId="5"/>
  </si>
  <si>
    <t>児・仕事19-1</t>
  </si>
  <si>
    <t>1124037563</t>
  </si>
  <si>
    <t>児・仕事19-2</t>
  </si>
  <si>
    <t>1124037571</t>
  </si>
  <si>
    <t>児・仕事19-3</t>
  </si>
  <si>
    <t>1124037589</t>
  </si>
  <si>
    <t>児・仕事19-4</t>
  </si>
  <si>
    <t>1124037597</t>
  </si>
  <si>
    <t>児・仕事19-5</t>
  </si>
  <si>
    <t>1124037605</t>
  </si>
  <si>
    <t>ジブン未来図鑑 1
職場体験完全ガイド+</t>
    <phoneticPr fontId="5"/>
  </si>
  <si>
    <t>ジブン未来図鑑 2
職場体験完全ガイド+</t>
  </si>
  <si>
    <t>ジブン未来図鑑 3
職場体験完全ガイド+</t>
  </si>
  <si>
    <t>ジブン未来図鑑 4
職場体験完全ガイド+</t>
  </si>
  <si>
    <t>ジブン未来図鑑 5
職場体験完全ガイド+</t>
  </si>
  <si>
    <t>■ショートショート４</t>
    <phoneticPr fontId="5"/>
  </si>
  <si>
    <t>■ショートショート２</t>
    <phoneticPr fontId="5"/>
  </si>
  <si>
    <t>■ショートショート１</t>
    <phoneticPr fontId="5"/>
  </si>
  <si>
    <t>5秒後に意外な結末  オイディプスの黒い真実</t>
  </si>
  <si>
    <t>桃戸/ハル∥編著</t>
  </si>
  <si>
    <t>J913/1368NX/</t>
  </si>
  <si>
    <t>児・ショ1-1</t>
  </si>
  <si>
    <t>1124038066</t>
  </si>
  <si>
    <t>5秒後に意外な結末  アポロンの黄色い太陽</t>
  </si>
  <si>
    <t>J913/180NX/モ</t>
  </si>
  <si>
    <t>児・ショ1-2</t>
  </si>
  <si>
    <t>1124038058</t>
  </si>
  <si>
    <t>5分後に恋の結末  春が来たら、泣くかもしれない</t>
  </si>
  <si>
    <t>橘/つばさ∥著</t>
  </si>
  <si>
    <t>J913/208NX/タ(2)</t>
  </si>
  <si>
    <t>児・ショ1-3</t>
  </si>
  <si>
    <t>1124038033</t>
  </si>
  <si>
    <t>5分後に恋の結末  そして、誰かの恋がはじまる。</t>
  </si>
  <si>
    <t>J913/863NX/タ</t>
  </si>
  <si>
    <t>児・ショ1-4</t>
  </si>
  <si>
    <t>1124038041</t>
  </si>
  <si>
    <t xml:space="preserve">「悩み部」の復活と、その証明。  </t>
  </si>
  <si>
    <t>麻希/一樹∥著</t>
  </si>
  <si>
    <t>J913/347NX/マ(2)</t>
  </si>
  <si>
    <t>児・ショ1-5</t>
  </si>
  <si>
    <t>1124038074</t>
  </si>
  <si>
    <t xml:space="preserve">学校の怪談5分間の恐怖 おがんではいけない  </t>
  </si>
  <si>
    <t>中村/まさみ∥作</t>
  </si>
  <si>
    <t>J913/1678NX/ナ(2)</t>
  </si>
  <si>
    <t>児・ショ1-6</t>
  </si>
  <si>
    <t>1124037803</t>
  </si>
  <si>
    <t xml:space="preserve">学校の怪談5分間の恐怖 午後4時15分にくる…  </t>
  </si>
  <si>
    <t>J913/1699NX/ナ(2)</t>
  </si>
  <si>
    <t>児・ショ1-7</t>
  </si>
  <si>
    <t>1124037811</t>
  </si>
  <si>
    <t xml:space="preserve">学校の怪談5分間の恐怖 さむらいがいる家  </t>
  </si>
  <si>
    <t>J913/1679NX/ナ(2)</t>
  </si>
  <si>
    <t>児・ショ1-8</t>
  </si>
  <si>
    <t>1124037829</t>
  </si>
  <si>
    <t>3分間サバイバル  生還せよ!自然災害の脅威</t>
  </si>
  <si>
    <t>粟生/こずえ∥作</t>
  </si>
  <si>
    <t>J913/1653NX/ア(2)</t>
  </si>
  <si>
    <t>児・ショ1-9</t>
  </si>
  <si>
    <t>1124037894</t>
  </si>
  <si>
    <t>3分間サバイバル  未来を変えろ!天才の発想</t>
  </si>
  <si>
    <t>J913/1683NX/ア(2)</t>
  </si>
  <si>
    <t>児・ショ1-10</t>
  </si>
  <si>
    <t>1124037902</t>
  </si>
  <si>
    <t>3分間サバイバル  有罪か無罪か?常識の死角</t>
  </si>
  <si>
    <t>2022年8月</t>
  </si>
  <si>
    <t>J913/1917NX/ア(2)</t>
  </si>
  <si>
    <t>児・ショ1-11</t>
  </si>
  <si>
    <t>1124037910</t>
  </si>
  <si>
    <t xml:space="preserve">ミステリー部が謎を解かせてもらえない  </t>
  </si>
  <si>
    <t>ささき/かつお∥著</t>
  </si>
  <si>
    <t>J913/1900NX/サ(2)</t>
  </si>
  <si>
    <t>児・ショ1-12</t>
  </si>
  <si>
    <t>1124038314</t>
  </si>
  <si>
    <t>こはなへようこそ!  しあわせ運ぶお弁当屋さん</t>
  </si>
  <si>
    <t>落合/由佳∥著</t>
  </si>
  <si>
    <t>J913/1916NX/オ(2)</t>
  </si>
  <si>
    <t>児・ショ1-13</t>
  </si>
  <si>
    <t>1124038306</t>
  </si>
  <si>
    <t>5分で読書  最後はかならず私が勝つ</t>
  </si>
  <si>
    <t>カドカワ読書タイム∥編</t>
  </si>
  <si>
    <t>J913/1401NX/(2)</t>
  </si>
  <si>
    <t>児・ショ1-14</t>
  </si>
  <si>
    <t>1124037969</t>
  </si>
  <si>
    <t>5分で読書  驚愕のミライ</t>
  </si>
  <si>
    <t>J913/1136NX/(2)</t>
  </si>
  <si>
    <t>児・ショ1-15</t>
  </si>
  <si>
    <t>1124037944</t>
  </si>
  <si>
    <t>5分で読書  通学路、振り返るとそこにいる</t>
  </si>
  <si>
    <t>J913/1400NX/(2)</t>
  </si>
  <si>
    <t>児・ショ1-16</t>
  </si>
  <si>
    <t>1124037951</t>
  </si>
  <si>
    <t>5分で読書  恐怖はSNSからはじまった</t>
  </si>
  <si>
    <t>J913/895NX/(2)</t>
  </si>
  <si>
    <t>児・ショ1-17</t>
  </si>
  <si>
    <t>1124037936</t>
  </si>
  <si>
    <t>5分で読書  キミは絶対に騙される</t>
  </si>
  <si>
    <t>J913/847NX/(2)</t>
  </si>
  <si>
    <t>児・ショ1-18</t>
  </si>
  <si>
    <t>1124037928</t>
  </si>
  <si>
    <t xml:space="preserve">賢者の贈り物  </t>
  </si>
  <si>
    <t>オー・ヘンリー∥作</t>
  </si>
  <si>
    <t>J933/550NX/ヘ</t>
  </si>
  <si>
    <t>児・ショ1-19</t>
  </si>
  <si>
    <t>1124038017</t>
  </si>
  <si>
    <t xml:space="preserve">最後のひと葉  </t>
  </si>
  <si>
    <t>J933/551NX/ヘ</t>
  </si>
  <si>
    <t>児・ショ1-20</t>
  </si>
  <si>
    <t>1124038025</t>
  </si>
  <si>
    <t xml:space="preserve">SFショートストーリー傑作セレクション 宇宙篇 </t>
  </si>
  <si>
    <t>日下/三蔵∥編</t>
  </si>
  <si>
    <t>J913/23NX/(2)</t>
  </si>
  <si>
    <t>児・ショ2-1</t>
  </si>
  <si>
    <t>1124038082</t>
  </si>
  <si>
    <t xml:space="preserve">SFショートストーリー傑作セレクション 超能力篇 </t>
  </si>
  <si>
    <t>児・ショ2-2</t>
  </si>
  <si>
    <t>1124038108</t>
  </si>
  <si>
    <t xml:space="preserve">SFショートストーリー傑作セレクション 怪獣篇 </t>
  </si>
  <si>
    <t>児・ショ2-3</t>
  </si>
  <si>
    <t>1124038090</t>
  </si>
  <si>
    <t xml:space="preserve">SFショートストーリー傑作セレクション 破滅篇 </t>
  </si>
  <si>
    <t>児・ショ2-4</t>
  </si>
  <si>
    <t>1124038116</t>
  </si>
  <si>
    <t>壁抜け男  エーメ ショートセレクション</t>
  </si>
  <si>
    <t>マルセル・エーメ∥作</t>
  </si>
  <si>
    <t>J953/4NX/エ(2)</t>
  </si>
  <si>
    <t>児・ショ2-5</t>
  </si>
  <si>
    <t>1124038173</t>
  </si>
  <si>
    <t>森の物語  シートン ショートセレクション</t>
  </si>
  <si>
    <t>アーネスト・トンプソン・シートン∥作</t>
  </si>
  <si>
    <t>J480/37NX/(2)</t>
  </si>
  <si>
    <t>児・ショ2-6</t>
  </si>
  <si>
    <t>1124038181</t>
  </si>
  <si>
    <t>ブラウン神父呪いの書  チェスタトン ショートセレクション</t>
  </si>
  <si>
    <t>J933/190NX/チ(2)</t>
  </si>
  <si>
    <t>児・ショ2-7</t>
  </si>
  <si>
    <t>1124038199</t>
  </si>
  <si>
    <t xml:space="preserve">怪盗ルパンさまよう死神  </t>
  </si>
  <si>
    <t>J953/20NX/ル(2)</t>
  </si>
  <si>
    <t>児・ショ2-8</t>
  </si>
  <si>
    <t>1124038207</t>
  </si>
  <si>
    <t>高田/由紀子∥著</t>
  </si>
  <si>
    <t>J913/1702NX/(2)</t>
  </si>
  <si>
    <t>児・ショ2-9</t>
  </si>
  <si>
    <t>1124038231</t>
  </si>
  <si>
    <t>如月/かずさ∥著</t>
  </si>
  <si>
    <t>J913/1681NX/(2)</t>
  </si>
  <si>
    <t>児・ショ2-10</t>
  </si>
  <si>
    <t>1124038249</t>
  </si>
  <si>
    <t xml:space="preserve">友だちの木  </t>
  </si>
  <si>
    <t>おおぎやなぎ/ちか∥作</t>
  </si>
  <si>
    <t>J913/1738NX/オ(2)</t>
  </si>
  <si>
    <t>児・ショ2-11</t>
  </si>
  <si>
    <t>1124038256</t>
  </si>
  <si>
    <t xml:space="preserve">夕ぐれ時のふしぎ  </t>
  </si>
  <si>
    <t>堀米/薫∥作</t>
  </si>
  <si>
    <t>J913/1737NX/ホ(2)</t>
  </si>
  <si>
    <t>児・ショ2-12</t>
  </si>
  <si>
    <t>1124038264</t>
  </si>
  <si>
    <t xml:space="preserve">キミョウな人&lt;?&gt;たち  </t>
  </si>
  <si>
    <t>森川/成美∥作</t>
  </si>
  <si>
    <t>J913/1919NX/モ(2)</t>
  </si>
  <si>
    <t>児・ショ2-13</t>
  </si>
  <si>
    <t>1124038272</t>
  </si>
  <si>
    <t xml:space="preserve">箱の中のホワイトデイズ  </t>
  </si>
  <si>
    <t>三野/誠子∥作</t>
  </si>
  <si>
    <t>J913/1918NX/ミ(2)</t>
  </si>
  <si>
    <t>児・ショ2-14</t>
  </si>
  <si>
    <t>1124038280</t>
  </si>
  <si>
    <t xml:space="preserve">さまざまな迷路  </t>
  </si>
  <si>
    <t>星/新一∥著</t>
  </si>
  <si>
    <t>2012年8月</t>
  </si>
  <si>
    <t>L913.6/5516NX/ホシ</t>
  </si>
  <si>
    <t>児・ショ2-15</t>
  </si>
  <si>
    <t>1212318610</t>
  </si>
  <si>
    <t xml:space="preserve">ボッコちゃん  </t>
  </si>
  <si>
    <t>L913.6/6001NX/ホシ</t>
  </si>
  <si>
    <t>児・ショ2-16</t>
  </si>
  <si>
    <t>1212318628</t>
  </si>
  <si>
    <t xml:space="preserve">かぼちゃの馬車  </t>
  </si>
  <si>
    <t>2012年7月</t>
  </si>
  <si>
    <t>L913.6/6000NX/ホシ</t>
  </si>
  <si>
    <t>児・ショ2-17</t>
  </si>
  <si>
    <t>1212318602</t>
  </si>
  <si>
    <t xml:space="preserve">緑の髪のパオリーノ  </t>
  </si>
  <si>
    <t>ジャンニ・ロダーリ∥著</t>
  </si>
  <si>
    <t>L973/15NX/ロダ(2)</t>
  </si>
  <si>
    <t>児・ショ2-18</t>
  </si>
  <si>
    <t>1212318636</t>
  </si>
  <si>
    <t xml:space="preserve">うそつき王国とジェルソミーノ  </t>
  </si>
  <si>
    <t>L973/36NX/ロダ(2)</t>
  </si>
  <si>
    <t>児・ショ2-19</t>
  </si>
  <si>
    <t>1212318644</t>
  </si>
  <si>
    <t xml:space="preserve">クジオのさかな会計士  </t>
  </si>
  <si>
    <t>L973/39NX/ロダ</t>
  </si>
  <si>
    <t>児・ショ2-20</t>
  </si>
  <si>
    <t>1212318651</t>
  </si>
  <si>
    <t xml:space="preserve">5分後に奇跡のラスト  </t>
  </si>
  <si>
    <t>エブリスタ∥編</t>
  </si>
  <si>
    <t>2022年10月</t>
  </si>
  <si>
    <t>J913/1974NX/(2)</t>
  </si>
  <si>
    <t>児・ショ3-1</t>
  </si>
  <si>
    <t>1124037860</t>
  </si>
  <si>
    <t xml:space="preserve">5分後にときめくラスト  </t>
  </si>
  <si>
    <t>J913/1868NX/(2)</t>
  </si>
  <si>
    <t>児・ショ3-2</t>
  </si>
  <si>
    <t>1124037878</t>
  </si>
  <si>
    <t xml:space="preserve">5分後に衝撃のどんでん返し  </t>
  </si>
  <si>
    <t>J913/1739NX/(2)</t>
  </si>
  <si>
    <t>児・ショ3-3</t>
  </si>
  <si>
    <t>1124037886</t>
  </si>
  <si>
    <t xml:space="preserve">図書室の奥はあやしい相談室  </t>
  </si>
  <si>
    <t>櫻井/とりお∥著</t>
  </si>
  <si>
    <t>J913/1620NX/サ(2)</t>
  </si>
  <si>
    <t>児・ショ3-4</t>
  </si>
  <si>
    <t>1124038322</t>
  </si>
  <si>
    <t xml:space="preserve">図書室の奥は恋する?相談室  </t>
  </si>
  <si>
    <t>J913/1915NX/サ(2)</t>
  </si>
  <si>
    <t>児・ショ3-5</t>
  </si>
  <si>
    <t>1124038330</t>
  </si>
  <si>
    <t xml:space="preserve">図書室の奥は秘密の相談室  </t>
  </si>
  <si>
    <t>J913/1159NX/サ(2)</t>
  </si>
  <si>
    <t>児・ショ3-6</t>
  </si>
  <si>
    <t>1124038348</t>
  </si>
  <si>
    <t xml:space="preserve">ラストで君は「まさか!」と言う 呪いのスマホ </t>
  </si>
  <si>
    <t>J913/79NX/(2)</t>
  </si>
  <si>
    <t>児・ショ3-7</t>
  </si>
  <si>
    <t>1124038355</t>
  </si>
  <si>
    <t xml:space="preserve">ラストで君は「まさか!」と言う 時空を超えて </t>
  </si>
  <si>
    <t>児・ショ3-8</t>
  </si>
  <si>
    <t>1124038363</t>
  </si>
  <si>
    <t xml:space="preserve">ラストで君は「まさか!」と言う 奇妙なプレゼント </t>
  </si>
  <si>
    <t>児・ショ3-9</t>
  </si>
  <si>
    <t>1124038371</t>
  </si>
  <si>
    <t xml:space="preserve">予測不能ショートストーリーズ 部活動編 </t>
  </si>
  <si>
    <t>にかいどう/青∥著</t>
  </si>
  <si>
    <t>J913/1447NX/ニ(2)</t>
  </si>
  <si>
    <t>児・ショ3-10</t>
  </si>
  <si>
    <t>1124038298</t>
  </si>
  <si>
    <t>3分間ミステリー  かくされた意味に気がつけるか?</t>
  </si>
  <si>
    <t>黒/史郎∥著</t>
  </si>
  <si>
    <t>J913/848NX/ク(2)</t>
  </si>
  <si>
    <t>児・ショ3-11</t>
  </si>
  <si>
    <t>1124037837</t>
  </si>
  <si>
    <t>緑川/聖司∥著</t>
  </si>
  <si>
    <t>J913/845NX/ミ(2)</t>
  </si>
  <si>
    <t>児・ショ3-12</t>
  </si>
  <si>
    <t>1124037845</t>
  </si>
  <si>
    <t>和智/正喜∥著</t>
  </si>
  <si>
    <t>J913/1564NX/ワ(2)</t>
  </si>
  <si>
    <t>児・ショ3-13</t>
  </si>
  <si>
    <t>1124037852</t>
  </si>
  <si>
    <t>5分で読書  意味が分かると世界が変わる、学校の15の秘密</t>
  </si>
  <si>
    <t>秦本/幸弥∥著</t>
  </si>
  <si>
    <t>J913/1264NX/(2)</t>
  </si>
  <si>
    <t>児・ショ3-14</t>
  </si>
  <si>
    <t>1124037985</t>
  </si>
  <si>
    <t>5分で読書  未知におどろく銀河旅行</t>
  </si>
  <si>
    <t>ますだ/じゅん∥著</t>
  </si>
  <si>
    <t>J913/1263NX/マ(2)</t>
  </si>
  <si>
    <t>児・ショ3-15</t>
  </si>
  <si>
    <t>1124037993</t>
  </si>
  <si>
    <t>5分で読書  昼休みの冒険</t>
  </si>
  <si>
    <t>更伊/俊介∥著</t>
  </si>
  <si>
    <t>J913/1160NX/(2)</t>
  </si>
  <si>
    <t>児・ショ3-16</t>
  </si>
  <si>
    <t>1124038009</t>
  </si>
  <si>
    <t>5分で読書  想いが通じる5分前</t>
  </si>
  <si>
    <t>J913/1342NX/(2)</t>
  </si>
  <si>
    <t>児・ショ3-17</t>
  </si>
  <si>
    <t>1124037977</t>
  </si>
  <si>
    <t xml:space="preserve">ショートショートドロップス  </t>
  </si>
  <si>
    <t>L913.68/169NX/</t>
  </si>
  <si>
    <t>児・ショ3-18</t>
  </si>
  <si>
    <t>1212318685</t>
  </si>
  <si>
    <t xml:space="preserve">おとぎカンパニー  </t>
  </si>
  <si>
    <t>L913.6/6002NX/タマ</t>
  </si>
  <si>
    <t>児・ショ3-19</t>
  </si>
  <si>
    <t>1212318669</t>
  </si>
  <si>
    <t xml:space="preserve">おとぎカンパニー 日本昔ばなし編 </t>
  </si>
  <si>
    <t>2022年12月</t>
  </si>
  <si>
    <t>児・ショ3-20</t>
  </si>
  <si>
    <t>1212318677</t>
  </si>
  <si>
    <t>■ショートショート3</t>
    <phoneticPr fontId="5"/>
  </si>
  <si>
    <t xml:space="preserve">フレドリック・ブラウンSF短編全集 1 </t>
  </si>
  <si>
    <t>フレドリック・ブラウン∥著</t>
  </si>
  <si>
    <t>933.7/119NX/ブラ(2)</t>
  </si>
  <si>
    <t>児・ショ4-1</t>
  </si>
  <si>
    <t>1212318776</t>
  </si>
  <si>
    <t xml:space="preserve">フレドリック・ブラウンSF短編全集 2 </t>
  </si>
  <si>
    <t>児・ショ4-2</t>
  </si>
  <si>
    <t>1212318784</t>
  </si>
  <si>
    <t xml:space="preserve">学園ミステリー  </t>
  </si>
  <si>
    <t>恩田/陸∥著</t>
  </si>
  <si>
    <t>J913/1548NX/(2)</t>
  </si>
  <si>
    <t>児・ショ4-3</t>
  </si>
  <si>
    <t>1124038124</t>
  </si>
  <si>
    <t xml:space="preserve">異界のミステリー  </t>
  </si>
  <si>
    <t>山白/朝子∥著</t>
  </si>
  <si>
    <t>J913/1612NX/(2)</t>
  </si>
  <si>
    <t>児・ショ4-4</t>
  </si>
  <si>
    <t>1124038132</t>
  </si>
  <si>
    <t xml:space="preserve">涙と笑いのミステリー  </t>
  </si>
  <si>
    <t>宮部/みゆき∥著</t>
  </si>
  <si>
    <t>J913/1645NX/(2)</t>
  </si>
  <si>
    <t>児・ショ4-5</t>
  </si>
  <si>
    <t>1124038140</t>
  </si>
  <si>
    <t>名探偵ホームズ踊る人形  コナン・ドイル ショートセレクション</t>
  </si>
  <si>
    <t>J933/552NX/ド</t>
  </si>
  <si>
    <t>児・ショ4-6</t>
  </si>
  <si>
    <t>1124038157</t>
  </si>
  <si>
    <t>雑種  カフカ ショートセレクション</t>
  </si>
  <si>
    <t>J943/38NX/カ</t>
  </si>
  <si>
    <t>児・ショ4-7</t>
  </si>
  <si>
    <t>1124038165</t>
  </si>
  <si>
    <t>魔法つかいの弟子  ゲーテ ショートセレクション</t>
  </si>
  <si>
    <t>ヨハン・ヴォルフガング・フォン・ゲーテ∥作</t>
  </si>
  <si>
    <t>J941/1NX/ゲ(2)</t>
  </si>
  <si>
    <t>児・ショ4-8</t>
  </si>
  <si>
    <t>1124038215</t>
  </si>
  <si>
    <t>幸せな王子  オスカー・ワイルド ショートセレクション</t>
  </si>
  <si>
    <t>オスカー・ワイルド∥作</t>
  </si>
  <si>
    <t>J933/448NX/ワ(2)</t>
  </si>
  <si>
    <t>児・ショ4-9</t>
  </si>
  <si>
    <t>1124038223</t>
  </si>
  <si>
    <t>遅刻する食パン少女  おとぎカンパニー</t>
  </si>
  <si>
    <t>913.6/5860NX/タマ(2)</t>
  </si>
  <si>
    <t>児・ショ4-10</t>
  </si>
  <si>
    <t>1212318750</t>
  </si>
  <si>
    <t xml:space="preserve">ショートショート実験室  </t>
  </si>
  <si>
    <t>エネルギーフォーラム</t>
  </si>
  <si>
    <t>913.6/5132NX/タマ(2)</t>
  </si>
  <si>
    <t>児・ショ4-11</t>
  </si>
  <si>
    <t>1212318768</t>
  </si>
  <si>
    <t xml:space="preserve">安全のカード  </t>
  </si>
  <si>
    <t>2013年5月</t>
  </si>
  <si>
    <t>L913.6/6003NX/ホシ</t>
  </si>
  <si>
    <t>児・ショ4-12</t>
  </si>
  <si>
    <t>1212318693</t>
  </si>
  <si>
    <t xml:space="preserve">夜のかくれんぼ  </t>
  </si>
  <si>
    <t>L913.6/6004NX/ホシ</t>
  </si>
  <si>
    <t>児・ショ4-13</t>
  </si>
  <si>
    <t>1212318701</t>
  </si>
  <si>
    <t xml:space="preserve">ボンボンと悪夢  </t>
  </si>
  <si>
    <t>L913.6/6005NX/ホシ</t>
  </si>
  <si>
    <t>児・ショ4-14</t>
  </si>
  <si>
    <t>1212318719</t>
  </si>
  <si>
    <t>NHK国際放送が選んだ日本の名作  1日10分のしあわせ</t>
  </si>
  <si>
    <t>L913.68/123NX/(2)</t>
  </si>
  <si>
    <t>児・ショ4-15</t>
  </si>
  <si>
    <t>1212318818</t>
  </si>
  <si>
    <t>1日10分のごほうび  NHK国際放送が選んだ日本の名作</t>
  </si>
  <si>
    <t>赤川/次郎∥著</t>
  </si>
  <si>
    <t>L913.68/172NX/</t>
  </si>
  <si>
    <t>児・ショ4-16</t>
  </si>
  <si>
    <t>1212318792</t>
  </si>
  <si>
    <t>1日10分のぜいたく  NHK国際放送が選んだ日本の名作</t>
  </si>
  <si>
    <t>あさの/あつこ∥著</t>
  </si>
  <si>
    <t>L913.68/173NX/</t>
  </si>
  <si>
    <t>児・ショ4-17</t>
  </si>
  <si>
    <t>1212318800</t>
  </si>
  <si>
    <t xml:space="preserve">超短編!大どんでん返し  </t>
  </si>
  <si>
    <t>小学館文庫編集部∥編</t>
  </si>
  <si>
    <t>L913.68/170NX/</t>
  </si>
  <si>
    <t>児・ショ4-18</t>
  </si>
  <si>
    <t>1212318727</t>
  </si>
  <si>
    <t xml:space="preserve">こどものころにみた夢  </t>
  </si>
  <si>
    <t>角田/光代∥文</t>
  </si>
  <si>
    <t>L913.68/171NX/</t>
  </si>
  <si>
    <t>児・ショ4-19</t>
  </si>
  <si>
    <t>1212318735</t>
  </si>
  <si>
    <t xml:space="preserve">超短編!ラブストーリー大どんでん返し  </t>
  </si>
  <si>
    <t>森/晶麿∥著</t>
  </si>
  <si>
    <t>L913.6/6006NX/モリ</t>
  </si>
  <si>
    <t>児・ショ4-20</t>
  </si>
  <si>
    <t>1212318743</t>
  </si>
  <si>
    <t>ラ・プッツン・エル　６階の引きこもり姫</t>
    <phoneticPr fontId="7"/>
  </si>
  <si>
    <t>■大型絵本１</t>
    <rPh sb="1" eb="3">
      <t>オオガタ</t>
    </rPh>
    <rPh sb="3" eb="5">
      <t>エホン</t>
    </rPh>
    <phoneticPr fontId="5"/>
  </si>
  <si>
    <t>■大型絵本２</t>
    <rPh sb="1" eb="3">
      <t>オオガタ</t>
    </rPh>
    <rPh sb="3" eb="5">
      <t>エホン</t>
    </rPh>
    <phoneticPr fontId="5"/>
  </si>
  <si>
    <t>■大型絵本３</t>
    <rPh sb="1" eb="3">
      <t>オオガタ</t>
    </rPh>
    <rPh sb="3" eb="5">
      <t>エホン</t>
    </rPh>
    <phoneticPr fontId="5"/>
  </si>
  <si>
    <t>■大型絵本４</t>
    <rPh sb="1" eb="3">
      <t>オオガタ</t>
    </rPh>
    <rPh sb="3" eb="5">
      <t>エホン</t>
    </rPh>
    <phoneticPr fontId="5"/>
  </si>
  <si>
    <t>■大型絵本５</t>
    <rPh sb="1" eb="3">
      <t>オオガタ</t>
    </rPh>
    <rPh sb="3" eb="5">
      <t>エホン</t>
    </rPh>
    <phoneticPr fontId="5"/>
  </si>
  <si>
    <t>■大型絵本６</t>
    <rPh sb="1" eb="3">
      <t>オオガタ</t>
    </rPh>
    <rPh sb="3" eb="5">
      <t>エホン</t>
    </rPh>
    <phoneticPr fontId="5"/>
  </si>
  <si>
    <t>■大型絵本７</t>
    <rPh sb="1" eb="3">
      <t>オオガタ</t>
    </rPh>
    <rPh sb="3" eb="5">
      <t>エホン</t>
    </rPh>
    <phoneticPr fontId="5"/>
  </si>
  <si>
    <t>■大型絵本８</t>
    <rPh sb="1" eb="3">
      <t>オオガタ</t>
    </rPh>
    <rPh sb="3" eb="5">
      <t>エホン</t>
    </rPh>
    <phoneticPr fontId="5"/>
  </si>
  <si>
    <t>■YA（中高生）用16</t>
    <phoneticPr fontId="5"/>
  </si>
  <si>
    <t>■YA（中高生）用17</t>
    <phoneticPr fontId="5"/>
  </si>
  <si>
    <t xml:space="preserve">しま  </t>
  </si>
  <si>
    <t xml:space="preserve">スープとあめだま  </t>
  </si>
  <si>
    <t xml:space="preserve">くろ  </t>
  </si>
  <si>
    <t xml:space="preserve">ことばとふたり  </t>
  </si>
  <si>
    <t>10代の不安・悩みにこたえる「性」の本  心と体を守るために知っておきたい</t>
  </si>
  <si>
    <t xml:space="preserve">長い長い夜  </t>
  </si>
  <si>
    <t>草はらをのぞいてみればカヤネズミ  日本でいちばん小さなネズミの物語</t>
  </si>
  <si>
    <t xml:space="preserve">バンピー  </t>
  </si>
  <si>
    <t xml:space="preserve">マスクと黒板  </t>
  </si>
  <si>
    <t xml:space="preserve">スクラッチ  </t>
  </si>
  <si>
    <t xml:space="preserve">カンフー&amp;チキン  </t>
  </si>
  <si>
    <t>ソノリティ  はじまりのうた</t>
  </si>
  <si>
    <t xml:space="preserve">すこしずつの親友  </t>
  </si>
  <si>
    <t xml:space="preserve">雨の日が好きな人  </t>
  </si>
  <si>
    <t xml:space="preserve">ごはん食べにおいでよ  </t>
  </si>
  <si>
    <t xml:space="preserve">ぼくたちはまだ出逢っていない  </t>
  </si>
  <si>
    <t xml:space="preserve">てつほうの鳴る浜  </t>
  </si>
  <si>
    <t xml:space="preserve">星屑すぴりっと  </t>
  </si>
  <si>
    <t>六四五年への過去わたり  平城の氷と飛鳥の炎</t>
  </si>
  <si>
    <t xml:space="preserve">スペシャルQトなぼくら  </t>
  </si>
  <si>
    <t xml:space="preserve">手で見るぼくの世界は  </t>
  </si>
  <si>
    <t xml:space="preserve">5番レーン  </t>
  </si>
  <si>
    <t xml:space="preserve">明日の国  </t>
  </si>
  <si>
    <t xml:space="preserve">ロドリゴ・ラウバインと従者クニルプス  </t>
  </si>
  <si>
    <t>チャンス  はてしない戦争をのがれて</t>
  </si>
  <si>
    <t xml:space="preserve">彼の名はウォルター  </t>
  </si>
  <si>
    <t xml:space="preserve">稲むらの火の男浜口儀兵衛  </t>
  </si>
  <si>
    <t xml:space="preserve">住所、不定  </t>
  </si>
  <si>
    <t>ソクラてすのすけ  変てこ小説</t>
  </si>
  <si>
    <t xml:space="preserve">荒野にヒバリをさがして  </t>
  </si>
  <si>
    <t>ぼくたちのスープ運動  小さな思いやりが世界を変える!</t>
  </si>
  <si>
    <t xml:space="preserve">わたしのアメリカンドリーム  </t>
  </si>
  <si>
    <t xml:space="preserve">かわいい子ランキング  </t>
  </si>
  <si>
    <t xml:space="preserve">わたしはスペクトラム  </t>
  </si>
  <si>
    <t xml:space="preserve">保健室には魔女が必要  </t>
  </si>
  <si>
    <t>キュリアス・キャット・スパイ・クラブ  消えたペットの謎を解け!</t>
  </si>
  <si>
    <t>「オードリー・タン」の誕生  だれも取り残さない台湾の天才IT相</t>
  </si>
  <si>
    <t xml:space="preserve">中学生から身につけておきたい賢く生きるための金融リテラシー  </t>
  </si>
  <si>
    <t xml:space="preserve">階段ランナー  </t>
  </si>
  <si>
    <t xml:space="preserve">ユ・ウォン  </t>
  </si>
  <si>
    <t xml:space="preserve">シベリアの俳句  </t>
  </si>
  <si>
    <t xml:space="preserve">イコトラベリング1948-  </t>
  </si>
  <si>
    <t xml:space="preserve">ルビーが詰まった脚  </t>
  </si>
  <si>
    <t xml:space="preserve">小さな手  </t>
  </si>
  <si>
    <t>すばらしき宇宙の図鑑  宇宙飛行士だから知っている</t>
  </si>
  <si>
    <t>水辺のワンダー  世界を旅して未来を考えた</t>
  </si>
  <si>
    <t xml:space="preserve">その本は  </t>
  </si>
  <si>
    <t>10代と考える「スマホ」  ネット・ゲームとかしこくつきあう</t>
  </si>
  <si>
    <t>漢字が日本語になるまで  音読み・訓読みはなぜ生まれたのか?</t>
  </si>
  <si>
    <t xml:space="preserve">金子みすゞ詩集  </t>
  </si>
  <si>
    <t>マルク・ヤンセン‖さく</t>
  </si>
  <si>
    <t>ブレイディみかこ‖作</t>
  </si>
  <si>
    <t>きくち/ちき‖作</t>
  </si>
  <si>
    <t>ジョン・エガード‖ぶん</t>
  </si>
  <si>
    <t>染矢/明日香‖監修</t>
  </si>
  <si>
    <t>ルリ‖作・絵</t>
  </si>
  <si>
    <t>歌代/朔‖作</t>
  </si>
  <si>
    <t>小嶋/陽太郎‖作</t>
  </si>
  <si>
    <t>佐藤/いつ子‖著</t>
  </si>
  <si>
    <t>森埜/こみち‖著</t>
  </si>
  <si>
    <t>林/けんじろう‖著</t>
  </si>
  <si>
    <t>牧野/礼‖著</t>
  </si>
  <si>
    <t>如月/かずさ‖著</t>
  </si>
  <si>
    <t>樫崎/茜‖作</t>
  </si>
  <si>
    <t>ウン/ソホル‖作</t>
  </si>
  <si>
    <t>パム・ムニョス・ライアン‖著</t>
  </si>
  <si>
    <t>ミヒャエル・エンデ‖作</t>
  </si>
  <si>
    <t>ユリ・シュルヴィッツ‖作</t>
  </si>
  <si>
    <t>エミリー・ロッダ‖著</t>
  </si>
  <si>
    <t>中島/望‖著</t>
  </si>
  <si>
    <t>藤谷/治‖著</t>
  </si>
  <si>
    <t>アンソニー・マゴーワン‖作</t>
  </si>
  <si>
    <t>ベン・デイヴィス‖作</t>
  </si>
  <si>
    <t>ケリー・ヤン‖作</t>
  </si>
  <si>
    <t>ブリジット・ヤング‖作</t>
  </si>
  <si>
    <t>リビー・スコット‖著</t>
  </si>
  <si>
    <t>リンダ・ジョイ・シングルトン‖著</t>
  </si>
  <si>
    <t>石崎/洋司‖著</t>
  </si>
  <si>
    <t>子どもの学び編集部‖著</t>
  </si>
  <si>
    <t>ジャムハウス</t>
  </si>
  <si>
    <t>ペク/オニュ‖著</t>
  </si>
  <si>
    <t>ユルガ・ヴィレ‖文</t>
  </si>
  <si>
    <t>角野/栄子‖著</t>
  </si>
  <si>
    <t>金原/瑞人‖編訳</t>
  </si>
  <si>
    <t>野口/聡一‖著</t>
  </si>
  <si>
    <t>橋本/淳司‖著</t>
  </si>
  <si>
    <t>又吉/直樹‖著</t>
  </si>
  <si>
    <t>竹内/和雄‖著</t>
  </si>
  <si>
    <t>円満字/二郎‖著</t>
  </si>
  <si>
    <t>金子/みすゞ‖著</t>
  </si>
  <si>
    <t>角川春樹事務所</t>
  </si>
  <si>
    <t>児・読YA16-1</t>
  </si>
  <si>
    <t>1124052059</t>
  </si>
  <si>
    <t>児・読YA16-2</t>
  </si>
  <si>
    <t>1124052067</t>
  </si>
  <si>
    <t>児・読YA16-3</t>
  </si>
  <si>
    <t>1124052075</t>
  </si>
  <si>
    <t>児・読YA16-4</t>
  </si>
  <si>
    <t>1124052083</t>
  </si>
  <si>
    <t>児・読YA16-5</t>
  </si>
  <si>
    <t>1124052091</t>
  </si>
  <si>
    <t>児・読YA16-6</t>
  </si>
  <si>
    <t>1124052117</t>
  </si>
  <si>
    <t>児・読YA16-7</t>
  </si>
  <si>
    <t>1124052125</t>
  </si>
  <si>
    <t>児・読YA16-8</t>
  </si>
  <si>
    <t>1124052133</t>
  </si>
  <si>
    <t>児・読YA16-9</t>
  </si>
  <si>
    <t>1124052141</t>
  </si>
  <si>
    <t>児・読YA16-10</t>
  </si>
  <si>
    <t>1124052158</t>
  </si>
  <si>
    <t>児・読YA16-11</t>
  </si>
  <si>
    <t>1124052166</t>
  </si>
  <si>
    <t>児・読YA16-12</t>
  </si>
  <si>
    <t>1124052174</t>
  </si>
  <si>
    <t>児・読YA16-13</t>
  </si>
  <si>
    <t>1124052182</t>
  </si>
  <si>
    <t>児・読YA16-14</t>
  </si>
  <si>
    <t>1124052190</t>
  </si>
  <si>
    <t>児・読YA16-15</t>
  </si>
  <si>
    <t>1124052208</t>
  </si>
  <si>
    <t>児・読YA16-16</t>
  </si>
  <si>
    <t>1124052216</t>
  </si>
  <si>
    <t>児・読YA16-17</t>
  </si>
  <si>
    <t>1124052224</t>
  </si>
  <si>
    <t>児・読YA16-18</t>
  </si>
  <si>
    <t>1124052232</t>
  </si>
  <si>
    <t>児・読YA16-19</t>
  </si>
  <si>
    <t>1124052240</t>
  </si>
  <si>
    <t>児・読YA16-20</t>
  </si>
  <si>
    <t>1124052257</t>
  </si>
  <si>
    <t>児・読YA16-21</t>
  </si>
  <si>
    <t>1124052265</t>
  </si>
  <si>
    <t>児・読YA16-22</t>
  </si>
  <si>
    <t>1124052273</t>
  </si>
  <si>
    <t>児・読YA16-23</t>
  </si>
  <si>
    <t>1124052281</t>
  </si>
  <si>
    <t>児・読YA16-24</t>
  </si>
  <si>
    <t>1124052299</t>
  </si>
  <si>
    <t>児・読YA16-25</t>
  </si>
  <si>
    <t>1124052307</t>
  </si>
  <si>
    <t>児・読YA16-26</t>
  </si>
  <si>
    <t>1124052315</t>
  </si>
  <si>
    <t>児・読YA16-27</t>
  </si>
  <si>
    <t>1124052323</t>
  </si>
  <si>
    <t>児・読YA16-28</t>
  </si>
  <si>
    <t>1124052331</t>
  </si>
  <si>
    <t>児・読YA16-29</t>
  </si>
  <si>
    <t>1124052349</t>
  </si>
  <si>
    <t>児・読YA16-30</t>
  </si>
  <si>
    <t>1124052356</t>
  </si>
  <si>
    <t>児・読YA16-31</t>
  </si>
  <si>
    <t>1124052364</t>
  </si>
  <si>
    <t>児・読YA16-32</t>
  </si>
  <si>
    <t>1124052372</t>
  </si>
  <si>
    <t>児・読YA16-33</t>
  </si>
  <si>
    <t>1124052380</t>
  </si>
  <si>
    <t>児・読YA16-34</t>
  </si>
  <si>
    <t>1124052398</t>
  </si>
  <si>
    <t>児・読YA16-35</t>
  </si>
  <si>
    <t>1124052406</t>
  </si>
  <si>
    <t>児・読YA16-36</t>
  </si>
  <si>
    <t>1124052414</t>
  </si>
  <si>
    <t>児・読YA16-37</t>
  </si>
  <si>
    <t>1124052422</t>
  </si>
  <si>
    <t>児・読YA16-38</t>
  </si>
  <si>
    <t>1124052430</t>
  </si>
  <si>
    <t>児・読YA16-39</t>
  </si>
  <si>
    <t>1212383234</t>
  </si>
  <si>
    <t>児・読YA16-40</t>
  </si>
  <si>
    <t>1212383218</t>
  </si>
  <si>
    <t>児・読YA16-41</t>
  </si>
  <si>
    <t>1212383200</t>
  </si>
  <si>
    <t>児・読YA16-42</t>
  </si>
  <si>
    <t>1212383242</t>
  </si>
  <si>
    <t>児・読YA16-43</t>
  </si>
  <si>
    <t>1212383226</t>
  </si>
  <si>
    <t>児・読YA16-44</t>
  </si>
  <si>
    <t>1124052463</t>
  </si>
  <si>
    <t>児・読YA16-45</t>
  </si>
  <si>
    <t>1212383259</t>
  </si>
  <si>
    <t>児・読YA16-46</t>
  </si>
  <si>
    <t>1124052109</t>
  </si>
  <si>
    <t>児・読YA16-47</t>
  </si>
  <si>
    <t>1212383184</t>
  </si>
  <si>
    <t>児・読YA16-48</t>
  </si>
  <si>
    <t>1124052455</t>
  </si>
  <si>
    <t>児・読YA16-49</t>
  </si>
  <si>
    <t>1124052448</t>
  </si>
  <si>
    <t>児・読YA16-50</t>
  </si>
  <si>
    <t>1212383267</t>
  </si>
  <si>
    <t>世界はこんなに美しい  アンヌとバイクの20,000キロ</t>
  </si>
  <si>
    <t>エイミー・ノヴェスキー‖文</t>
  </si>
  <si>
    <t>工学図書</t>
  </si>
  <si>
    <t xml:space="preserve">スーツケース  </t>
  </si>
  <si>
    <t>クリス・ネイラー・バレステロス‖作</t>
  </si>
  <si>
    <t>化学同人</t>
  </si>
  <si>
    <t xml:space="preserve">くみたて  </t>
  </si>
  <si>
    <t>田中/達也‖作</t>
  </si>
  <si>
    <t xml:space="preserve">アグネスさんとわたし  </t>
  </si>
  <si>
    <t>ジュリー・フレット‖文・絵</t>
  </si>
  <si>
    <t xml:space="preserve">いぬ  </t>
  </si>
  <si>
    <t xml:space="preserve">かたつむり  </t>
  </si>
  <si>
    <t>キム/ミヌ‖さく</t>
  </si>
  <si>
    <t xml:space="preserve">火星のライオン  </t>
  </si>
  <si>
    <t>ジェニファー・L.ホルム‖作</t>
  </si>
  <si>
    <t>生物がすむ果てはどこだ?  海底よりさらに下の地底世界を探る</t>
  </si>
  <si>
    <t>諸野/祐樹‖著</t>
  </si>
  <si>
    <t xml:space="preserve">だれよりも速く走る義足の研究  </t>
  </si>
  <si>
    <t>遠藤/謙‖[著]</t>
  </si>
  <si>
    <t>だれが歴史を書いてるの?  歴史をめぐる15の疑問</t>
  </si>
  <si>
    <t>ピエルドメニコ・バッカラリオ‖著</t>
  </si>
  <si>
    <t>太郎次郎社エディタス</t>
  </si>
  <si>
    <t xml:space="preserve">グレイッシュ  </t>
  </si>
  <si>
    <t>大島/恵真‖作</t>
  </si>
  <si>
    <t xml:space="preserve">空と大地に出会う夏  </t>
  </si>
  <si>
    <t xml:space="preserve">マスク越しのおはよう  </t>
  </si>
  <si>
    <t xml:space="preserve">あの子のことは、なにも知らない  </t>
  </si>
  <si>
    <t>栗沢/まり‖作</t>
  </si>
  <si>
    <t xml:space="preserve">タブレット・チルドレン  </t>
  </si>
  <si>
    <t>フードバンクどろぼうをつかまえろ!  秘密の大作戦!</t>
  </si>
  <si>
    <t>オンジャリ Q.ラウフ‖著</t>
  </si>
  <si>
    <t xml:space="preserve">マンチキンの夏  </t>
  </si>
  <si>
    <t xml:space="preserve">恋愛問題は止まらない  </t>
  </si>
  <si>
    <t xml:space="preserve">スネークダンス  </t>
  </si>
  <si>
    <t xml:space="preserve">母の国、父の国  </t>
  </si>
  <si>
    <t xml:space="preserve">笹森くんのスカート  </t>
  </si>
  <si>
    <t xml:space="preserve">考えたことなかった  </t>
  </si>
  <si>
    <t xml:space="preserve">満天inサマラファーム  </t>
  </si>
  <si>
    <t>長谷川/まりる‖作</t>
  </si>
  <si>
    <t xml:space="preserve">鈴の音が聞こえる [1] </t>
  </si>
  <si>
    <t>辻/みゆき‖著</t>
  </si>
  <si>
    <t xml:space="preserve">ガリバーのむすこ  </t>
  </si>
  <si>
    <t xml:space="preserve">ダーウィンのドラゴン  </t>
  </si>
  <si>
    <t>リンゼイ・ガルビン‖作</t>
  </si>
  <si>
    <t>ティゲルファル  その夜、森で何が起こったか</t>
  </si>
  <si>
    <t>斉藤/洋‖作</t>
  </si>
  <si>
    <t xml:space="preserve">やくやもしおの百人一首  </t>
  </si>
  <si>
    <t>久保田/香里‖作</t>
  </si>
  <si>
    <t>落窪物語  かわいそうな姫君と勇敢な侍女の友情と冒険</t>
  </si>
  <si>
    <t>花形/みつる‖編訳・絵</t>
  </si>
  <si>
    <t xml:space="preserve">この空のずっとずっと向こう  </t>
  </si>
  <si>
    <t>鳴海/風‖作</t>
  </si>
  <si>
    <t xml:space="preserve">トラからぬすんだ物語  </t>
  </si>
  <si>
    <t>テェ・ケラー‖作</t>
  </si>
  <si>
    <t>アップステージ  シャイなわたしが舞台に立つまで</t>
  </si>
  <si>
    <t xml:space="preserve">推しトモ!  </t>
  </si>
  <si>
    <t xml:space="preserve">数は無限の名探偵  </t>
  </si>
  <si>
    <t xml:space="preserve">目で見ることばで話をさせて  </t>
  </si>
  <si>
    <t>アン・クレア・レゾット‖作</t>
  </si>
  <si>
    <t xml:space="preserve">シリアからきたバレリーナ  </t>
  </si>
  <si>
    <t>キャサリン・ブルートン‖作</t>
  </si>
  <si>
    <t xml:space="preserve">化け之島初恋さがし三つ巴 1 </t>
  </si>
  <si>
    <t>石川/宏千花‖[著]</t>
  </si>
  <si>
    <t xml:space="preserve">いけよし!花咲中学華道部  </t>
  </si>
  <si>
    <t>結来月/ひろは‖著</t>
  </si>
  <si>
    <t xml:space="preserve">パンに書かれた言葉  </t>
  </si>
  <si>
    <t>朽木/祥‖作</t>
  </si>
  <si>
    <t>18枚のポートレイト  柏葉幸子小品集</t>
  </si>
  <si>
    <t>柏葉/幸子‖著</t>
  </si>
  <si>
    <t>空を見上げてわかること  身近だけど知らない気象予報士</t>
  </si>
  <si>
    <t>斉田/季実治‖著</t>
  </si>
  <si>
    <t xml:space="preserve">ヤングケアラーってなんだろう  </t>
  </si>
  <si>
    <t>澁谷/智子‖著</t>
  </si>
  <si>
    <t xml:space="preserve">普通のノウル  </t>
  </si>
  <si>
    <t>少女が見た1945年のベルリン  ナチス政権崩壊から敗戦、そして復興へ</t>
  </si>
  <si>
    <t>クラウス・コルドン‖原作</t>
  </si>
  <si>
    <t>パンローリング</t>
  </si>
  <si>
    <t xml:space="preserve">消えたソンタクホテルの支配人  </t>
  </si>
  <si>
    <t>チョン/ミョンソプ‖著</t>
  </si>
  <si>
    <t xml:space="preserve">ロンドン・アイの謎  </t>
  </si>
  <si>
    <t>シヴォーン・ダウド‖著</t>
  </si>
  <si>
    <t xml:space="preserve">ホロヴィッツホラー  </t>
  </si>
  <si>
    <t>アンソニー・ホロヴィッツ‖作</t>
  </si>
  <si>
    <t xml:space="preserve">大絶滅は、また起きるのか?  </t>
  </si>
  <si>
    <t>高橋/瑞樹‖著</t>
  </si>
  <si>
    <t xml:space="preserve">まど・みちお詩集  </t>
  </si>
  <si>
    <t>まど/みちお‖著</t>
  </si>
  <si>
    <t xml:space="preserve">こえでおぼえるトーマスあいうえお </t>
  </si>
  <si>
    <t>2011年12月</t>
    <rPh sb="4" eb="5">
      <t>ネン</t>
    </rPh>
    <rPh sb="7" eb="8">
      <t>ガツ</t>
    </rPh>
    <phoneticPr fontId="5"/>
  </si>
  <si>
    <t>児・音1-1</t>
  </si>
  <si>
    <t>1124058262</t>
  </si>
  <si>
    <t>おうた&amp;ことばタブレット うたおう・はなそう!</t>
  </si>
  <si>
    <t>朝日新聞出版生活・文化編集部‖編著</t>
  </si>
  <si>
    <t>2016年12月</t>
    <rPh sb="4" eb="5">
      <t>ネン</t>
    </rPh>
    <rPh sb="7" eb="8">
      <t>ガツ</t>
    </rPh>
    <phoneticPr fontId="5"/>
  </si>
  <si>
    <t>児・音1-2</t>
  </si>
  <si>
    <t>1124058270</t>
  </si>
  <si>
    <t>ICピアノえほん 四季のどうよう-12カ月</t>
  </si>
  <si>
    <t>林/ヒロタカ‖え</t>
  </si>
  <si>
    <t>大日本絵画</t>
  </si>
  <si>
    <t>1990年11月</t>
    <rPh sb="4" eb="5">
      <t>ネン</t>
    </rPh>
    <rPh sb="7" eb="8">
      <t>ガツ</t>
    </rPh>
    <phoneticPr fontId="5"/>
  </si>
  <si>
    <t>児・音1-3</t>
  </si>
  <si>
    <t>1124058288</t>
  </si>
  <si>
    <t xml:space="preserve">ドンドコドンドン たいこであそぼ！ </t>
  </si>
  <si>
    <t>市原/淳‖表紙絵</t>
  </si>
  <si>
    <t>東京書店</t>
  </si>
  <si>
    <t>2015年11月</t>
    <rPh sb="4" eb="5">
      <t>ネン</t>
    </rPh>
    <rPh sb="7" eb="8">
      <t>ガツ</t>
    </rPh>
    <phoneticPr fontId="5"/>
  </si>
  <si>
    <t>児・音1-4</t>
  </si>
  <si>
    <t>1124058296</t>
  </si>
  <si>
    <t xml:space="preserve">はじめてのオーケストラ </t>
  </si>
  <si>
    <t>サム・タプリン‖ぶん</t>
  </si>
  <si>
    <t>児・音1-5</t>
  </si>
  <si>
    <t>1124058304</t>
  </si>
  <si>
    <t xml:space="preserve">おにわのおと </t>
  </si>
  <si>
    <t>児・音1-6</t>
  </si>
  <si>
    <t>1124058312</t>
  </si>
  <si>
    <t xml:space="preserve">でんしゃ </t>
  </si>
  <si>
    <t>たかい/よしかず∥絵</t>
  </si>
  <si>
    <t>2010年11月</t>
    <rPh sb="4" eb="5">
      <t>ネン</t>
    </rPh>
    <rPh sb="7" eb="8">
      <t>ガツ</t>
    </rPh>
    <phoneticPr fontId="5"/>
  </si>
  <si>
    <t>児・音1-7</t>
  </si>
  <si>
    <t>1124058320</t>
  </si>
  <si>
    <t>のりものタブレットずかん おうたもクイズもはっしんおんも　たのしい音がいっぱい</t>
  </si>
  <si>
    <t>小賀野/実‖乗物監修</t>
  </si>
  <si>
    <t>2020年12月</t>
    <rPh sb="4" eb="5">
      <t>ネン</t>
    </rPh>
    <rPh sb="7" eb="8">
      <t>ガツ</t>
    </rPh>
    <phoneticPr fontId="5"/>
  </si>
  <si>
    <t>児・音1-8</t>
  </si>
  <si>
    <t>1124058338</t>
  </si>
  <si>
    <t>どうぶつタブレットずかん おうた・クイズ・なきごえいり</t>
  </si>
  <si>
    <t>井口/紀子‖英語監修</t>
  </si>
  <si>
    <t>児・音1-9</t>
  </si>
  <si>
    <t>1124058346</t>
  </si>
  <si>
    <t xml:space="preserve">いっぱいスイッチ </t>
  </si>
  <si>
    <t>柏原/晃夫‖絵</t>
  </si>
  <si>
    <t>2020年5月</t>
    <rPh sb="4" eb="5">
      <t>ネン</t>
    </rPh>
    <rPh sb="6" eb="7">
      <t>ガツ</t>
    </rPh>
    <phoneticPr fontId="5"/>
  </si>
  <si>
    <t>児・音1-10</t>
  </si>
  <si>
    <t>1124058353</t>
  </si>
  <si>
    <t>たのしいてあそびうた おとのでるえほん</t>
  </si>
  <si>
    <t>かしわら/あきお∥表紙イラスト・デザイン</t>
  </si>
  <si>
    <t>新星出版社</t>
  </si>
  <si>
    <t>2018年12月</t>
    <rPh sb="4" eb="5">
      <t>ネン</t>
    </rPh>
    <rPh sb="7" eb="8">
      <t>ガツ</t>
    </rPh>
    <phoneticPr fontId="5"/>
  </si>
  <si>
    <t>児・音1-11</t>
  </si>
  <si>
    <t>1124058361</t>
  </si>
  <si>
    <t xml:space="preserve">ママ・パパが選んだ!どうようおうたえほんベスト10 </t>
  </si>
  <si>
    <t>ベネッセコーポレーション</t>
  </si>
  <si>
    <t>2018年11月</t>
    <rPh sb="4" eb="5">
      <t>ネン</t>
    </rPh>
    <rPh sb="7" eb="8">
      <t>ガツ</t>
    </rPh>
    <phoneticPr fontId="5"/>
  </si>
  <si>
    <t>児・音1-12</t>
  </si>
  <si>
    <t>1124058379</t>
  </si>
  <si>
    <t xml:space="preserve">おとのでるどうぶつえほん </t>
  </si>
  <si>
    <t>森のくじら‖絵</t>
  </si>
  <si>
    <t>2015年3月</t>
    <rPh sb="4" eb="5">
      <t>ネン</t>
    </rPh>
    <rPh sb="6" eb="7">
      <t>ガツ</t>
    </rPh>
    <phoneticPr fontId="5"/>
  </si>
  <si>
    <t>児・音1-13</t>
  </si>
  <si>
    <t>1124058387</t>
  </si>
  <si>
    <t xml:space="preserve">おとのでるのりものえほん </t>
  </si>
  <si>
    <t>児・音1-14</t>
  </si>
  <si>
    <t>1124058395</t>
  </si>
  <si>
    <t xml:space="preserve">音の出るとけいえほんいまなんじ? </t>
  </si>
  <si>
    <t>2014年4月</t>
    <rPh sb="4" eb="5">
      <t>ネン</t>
    </rPh>
    <rPh sb="6" eb="7">
      <t>ガツ</t>
    </rPh>
    <phoneticPr fontId="5"/>
  </si>
  <si>
    <t>児・音1-15</t>
  </si>
  <si>
    <t>1124058403</t>
  </si>
  <si>
    <t>だんまりこおろぎ 虫の音がきこえる本</t>
  </si>
  <si>
    <t>エリック・カール∥作</t>
  </si>
  <si>
    <t>2013年</t>
    <rPh sb="4" eb="5">
      <t>ネン</t>
    </rPh>
    <phoneticPr fontId="5"/>
  </si>
  <si>
    <t>児・音1-16</t>
  </si>
  <si>
    <t>1124058411</t>
  </si>
  <si>
    <t>■音の出る絵本１</t>
    <phoneticPr fontId="5"/>
  </si>
  <si>
    <t>大きなクマのタハマパー 家をたてるのまき</t>
    <phoneticPr fontId="5"/>
  </si>
  <si>
    <t>朝の読書用セット</t>
    <rPh sb="0" eb="1">
      <t>アサ</t>
    </rPh>
    <rPh sb="2" eb="5">
      <t>ドクショヨウ</t>
    </rPh>
    <phoneticPr fontId="5"/>
  </si>
  <si>
    <t>■低学年用2</t>
    <phoneticPr fontId="5"/>
  </si>
  <si>
    <t>■低学年用1</t>
    <phoneticPr fontId="5"/>
  </si>
  <si>
    <t>■低学年用3</t>
    <phoneticPr fontId="5"/>
  </si>
  <si>
    <t>■低学年用4</t>
    <phoneticPr fontId="5"/>
  </si>
  <si>
    <t>■低学年用5</t>
    <phoneticPr fontId="5"/>
  </si>
  <si>
    <t>■低学年用6</t>
    <phoneticPr fontId="5"/>
  </si>
  <si>
    <t>英語多読用セット</t>
    <rPh sb="0" eb="5">
      <t>エイゴタドクヨウ</t>
    </rPh>
    <phoneticPr fontId="5"/>
  </si>
  <si>
    <t>調べ学習用セット</t>
    <rPh sb="0" eb="1">
      <t>シラ</t>
    </rPh>
    <rPh sb="2" eb="5">
      <t>ガクシュウヨウ</t>
    </rPh>
    <phoneticPr fontId="5"/>
  </si>
  <si>
    <t>読書活動支援セット</t>
    <rPh sb="0" eb="6">
      <t>ドクショカツドウシエン</t>
    </rPh>
    <phoneticPr fontId="5"/>
  </si>
  <si>
    <r>
      <t xml:space="preserve">Ai </t>
    </r>
    <r>
      <rPr>
        <sz val="11"/>
        <color indexed="8"/>
        <rFont val="Arial"/>
        <family val="2"/>
      </rPr>
      <t>ở</t>
    </r>
    <r>
      <rPr>
        <sz val="11"/>
        <color indexed="8"/>
        <rFont val="BIZ UDPゴシック"/>
        <family val="3"/>
        <charset val="128"/>
      </rPr>
      <t xml:space="preserve"> sau l</t>
    </r>
    <r>
      <rPr>
        <sz val="11"/>
        <color indexed="8"/>
        <rFont val="Arial"/>
        <family val="2"/>
      </rPr>
      <t>ư</t>
    </r>
    <r>
      <rPr>
        <sz val="11"/>
        <color indexed="8"/>
        <rFont val="BIZ UDPゴシック"/>
        <family val="3"/>
        <charset val="128"/>
      </rPr>
      <t>ng ba</t>
    </r>
    <r>
      <rPr>
        <sz val="11"/>
        <color indexed="8"/>
        <rFont val="Arial"/>
        <family val="2"/>
      </rPr>
      <t>̣</t>
    </r>
    <r>
      <rPr>
        <sz val="11"/>
        <color indexed="8"/>
        <rFont val="BIZ UDPゴシック"/>
        <family val="3"/>
        <charset val="128"/>
      </rPr>
      <t>n thé̂?</t>
    </r>
    <phoneticPr fontId="7"/>
  </si>
  <si>
    <r>
      <t xml:space="preserve">Ai </t>
    </r>
    <r>
      <rPr>
        <sz val="11"/>
        <color indexed="8"/>
        <rFont val="Arial"/>
        <family val="2"/>
      </rPr>
      <t>ở</t>
    </r>
    <r>
      <rPr>
        <sz val="11"/>
        <color indexed="8"/>
        <rFont val="BIZ UDPゴシック"/>
        <family val="3"/>
        <charset val="128"/>
      </rPr>
      <t xml:space="preserve"> sau l</t>
    </r>
    <r>
      <rPr>
        <sz val="11"/>
        <color indexed="8"/>
        <rFont val="Arial"/>
        <family val="2"/>
      </rPr>
      <t>ư</t>
    </r>
    <r>
      <rPr>
        <sz val="11"/>
        <color indexed="8"/>
        <rFont val="BIZ UDPゴシック"/>
        <family val="3"/>
        <charset val="128"/>
      </rPr>
      <t>ng ba</t>
    </r>
    <r>
      <rPr>
        <sz val="11"/>
        <color indexed="8"/>
        <rFont val="Arial"/>
        <family val="2"/>
      </rPr>
      <t>̣</t>
    </r>
    <r>
      <rPr>
        <sz val="11"/>
        <color indexed="8"/>
        <rFont val="BIZ UDPゴシック"/>
        <family val="3"/>
        <charset val="128"/>
      </rPr>
      <t>n thé̂?　Nh</t>
    </r>
    <r>
      <rPr>
        <sz val="11"/>
        <color indexed="8"/>
        <rFont val="Arial"/>
        <family val="2"/>
      </rPr>
      <t>ư</t>
    </r>
    <r>
      <rPr>
        <sz val="11"/>
        <color indexed="8"/>
        <rFont val="BIZ UDPゴシック"/>
        <family val="3"/>
        <charset val="128"/>
      </rPr>
      <t>̃ng ng</t>
    </r>
    <r>
      <rPr>
        <sz val="11"/>
        <color indexed="8"/>
        <rFont val="Arial"/>
        <family val="2"/>
      </rPr>
      <t>ươ</t>
    </r>
    <r>
      <rPr>
        <sz val="11"/>
        <color indexed="8"/>
        <rFont val="BIZ UDPゴシック"/>
        <family val="3"/>
        <charset val="128"/>
      </rPr>
      <t>̀i ba</t>
    </r>
    <r>
      <rPr>
        <sz val="11"/>
        <color indexed="8"/>
        <rFont val="Arial"/>
        <family val="2"/>
      </rPr>
      <t>̣</t>
    </r>
    <r>
      <rPr>
        <sz val="11"/>
        <color indexed="8"/>
        <rFont val="BIZ UDPゴシック"/>
        <family val="3"/>
        <charset val="128"/>
      </rPr>
      <t>n d</t>
    </r>
    <r>
      <rPr>
        <sz val="11"/>
        <color indexed="8"/>
        <rFont val="Arial"/>
        <family val="2"/>
      </rPr>
      <t>ươ</t>
    </r>
    <r>
      <rPr>
        <sz val="11"/>
        <color indexed="8"/>
        <rFont val="BIZ UDPゴシック"/>
        <family val="3"/>
        <charset val="128"/>
      </rPr>
      <t>́i bie</t>
    </r>
    <r>
      <rPr>
        <sz val="11"/>
        <color indexed="8"/>
        <rFont val="Arial"/>
        <family val="2"/>
      </rPr>
      <t>̉</t>
    </r>
    <r>
      <rPr>
        <sz val="11"/>
        <color indexed="8"/>
        <rFont val="BIZ UDPゴシック"/>
        <family val="3"/>
        <charset val="128"/>
      </rPr>
      <t>̂n</t>
    </r>
    <phoneticPr fontId="7"/>
  </si>
  <si>
    <r>
      <t>Bạn Chim Cút ch</t>
    </r>
    <r>
      <rPr>
        <sz val="11"/>
        <color indexed="8"/>
        <rFont val="Arial"/>
        <family val="2"/>
      </rPr>
      <t>ơ</t>
    </r>
    <r>
      <rPr>
        <sz val="11"/>
        <color indexed="8"/>
        <rFont val="BIZ UDPゴシック"/>
        <family val="3"/>
        <charset val="128"/>
      </rPr>
      <t>i trốn tìm</t>
    </r>
    <phoneticPr fontId="7"/>
  </si>
  <si>
    <r>
      <t>Một Ngày Của Gia Đình Ma  Chuyê</t>
    </r>
    <r>
      <rPr>
        <sz val="11"/>
        <color indexed="8"/>
        <rFont val="ＭＳ ゴシック"/>
        <family val="3"/>
        <charset val="128"/>
      </rPr>
      <t>̣</t>
    </r>
    <r>
      <rPr>
        <sz val="11"/>
        <color indexed="8"/>
        <rFont val="BIZ UDPゴシック"/>
        <family val="3"/>
        <charset val="128"/>
      </rPr>
      <t>n của Sakupi và Taropo</t>
    </r>
  </si>
  <si>
    <r>
      <t>Tr</t>
    </r>
    <r>
      <rPr>
        <sz val="11"/>
        <color indexed="8"/>
        <rFont val="ＭＳ ゴシック"/>
        <family val="3"/>
        <charset val="128"/>
      </rPr>
      <t>ư</t>
    </r>
    <r>
      <rPr>
        <sz val="11"/>
        <color indexed="8"/>
        <rFont val="BIZ UDPゴシック"/>
        <family val="3"/>
        <charset val="128"/>
      </rPr>
      <t xml:space="preserve">ờng mẫu giáo của chú voi Grumpa  </t>
    </r>
  </si>
  <si>
    <t>■バラエティ１　</t>
    <phoneticPr fontId="5"/>
  </si>
  <si>
    <t>■バラエティ２　</t>
    <phoneticPr fontId="5"/>
  </si>
  <si>
    <t>■バラエティ3　</t>
    <phoneticPr fontId="5"/>
  </si>
  <si>
    <t>■バラエティ4　</t>
    <phoneticPr fontId="5"/>
  </si>
  <si>
    <t>■バラエティ5　</t>
    <phoneticPr fontId="5"/>
  </si>
  <si>
    <t>■バラエティ6　</t>
    <phoneticPr fontId="5"/>
  </si>
  <si>
    <t>付録</t>
    <rPh sb="0" eb="2">
      <t>フロク</t>
    </rPh>
    <phoneticPr fontId="5"/>
  </si>
  <si>
    <t>付属</t>
    <rPh sb="0" eb="2">
      <t>フゾク</t>
    </rPh>
    <phoneticPr fontId="5"/>
  </si>
  <si>
    <r>
      <t xml:space="preserve">野村 </t>
    </r>
    <r>
      <rPr>
        <sz val="11"/>
        <color rgb="FFFF0000"/>
        <rFont val="BIZ UDPゴシック"/>
        <family val="3"/>
        <charset val="128"/>
      </rPr>
      <t>泫</t>
    </r>
    <r>
      <rPr>
        <sz val="11"/>
        <color theme="1"/>
        <rFont val="BIZ UDPゴシック"/>
        <family val="3"/>
        <charset val="128"/>
      </rPr>
      <t>∥訳</t>
    </r>
    <phoneticPr fontId="5"/>
  </si>
  <si>
    <t>■YA高校生用１</t>
    <rPh sb="3" eb="7">
      <t>コウコウセイヨウ</t>
    </rPh>
    <phoneticPr fontId="5"/>
  </si>
  <si>
    <t>■YA高校生用２</t>
    <rPh sb="3" eb="7">
      <t>コウコウセイヨウ</t>
    </rPh>
    <phoneticPr fontId="5"/>
  </si>
  <si>
    <t>■YA高校生用３</t>
    <rPh sb="3" eb="7">
      <t>コウコウセイヨウ</t>
    </rPh>
    <phoneticPr fontId="5"/>
  </si>
  <si>
    <t>■YA高校生用４</t>
    <rPh sb="3" eb="7">
      <t>コウコウセイヨウ</t>
    </rPh>
    <phoneticPr fontId="5"/>
  </si>
  <si>
    <t>■スペイン語(絵本)１</t>
    <phoneticPr fontId="7"/>
  </si>
  <si>
    <t xml:space="preserve">Pez </t>
  </si>
  <si>
    <t>Emilio Urberuaga, [ill. by] Javier Zabala</t>
    <phoneticPr fontId="5"/>
  </si>
  <si>
    <t>Bululú</t>
  </si>
  <si>
    <t>2022年</t>
    <rPh sb="4" eb="5">
      <t>ネン</t>
    </rPh>
    <phoneticPr fontId="5"/>
  </si>
  <si>
    <t>児文館/2023/西絵1-1</t>
  </si>
  <si>
    <t>7180031804</t>
  </si>
  <si>
    <t xml:space="preserve">La luna de Juan </t>
  </si>
  <si>
    <t>Carme Solé Vendrell, [tr. by] Fabricio Caivano</t>
    <phoneticPr fontId="5"/>
  </si>
  <si>
    <t>Kalandraka</t>
  </si>
  <si>
    <t>児文館/2023/西絵1-2</t>
  </si>
  <si>
    <t>7180031812</t>
  </si>
  <si>
    <t xml:space="preserve">El burrito verde </t>
  </si>
  <si>
    <t xml:space="preserve">Anuska Allepuz, [tr. by] Anna Llisterri </t>
    <phoneticPr fontId="5"/>
  </si>
  <si>
    <t>Andana</t>
  </si>
  <si>
    <t>2019年</t>
    <phoneticPr fontId="5"/>
  </si>
  <si>
    <t>児文館/2023/西絵1-3</t>
  </si>
  <si>
    <t>7180031820</t>
  </si>
  <si>
    <t xml:space="preserve">Las nietas de Baba </t>
  </si>
  <si>
    <t>Ina Hristova</t>
  </si>
  <si>
    <t>A buen paso</t>
  </si>
  <si>
    <t>2021年</t>
    <phoneticPr fontId="5"/>
  </si>
  <si>
    <t>児文館/2023/西絵1-4</t>
  </si>
  <si>
    <t>7180031838</t>
  </si>
  <si>
    <t xml:space="preserve">La Mejor jugada de Madani </t>
  </si>
  <si>
    <t>Fran Pintadera ; Raquel Catalina</t>
  </si>
  <si>
    <t>Ediciones Ekaré</t>
  </si>
  <si>
    <t>児文館/2023/西絵1-5</t>
  </si>
  <si>
    <t>7180031846</t>
  </si>
  <si>
    <t xml:space="preserve">El mapa de los buenos momentos </t>
  </si>
  <si>
    <t>escrito por: Fran Nuño ; con ilustraciones: Zuzanna Celej</t>
  </si>
  <si>
    <t>Cuento de Luz</t>
  </si>
  <si>
    <t>2016年</t>
    <phoneticPr fontId="5"/>
  </si>
  <si>
    <t>児文館/2023/西絵1-6</t>
  </si>
  <si>
    <t>7180031853</t>
  </si>
  <si>
    <t xml:space="preserve">¡Vivan las uñas de colores! </t>
  </si>
  <si>
    <t>Alicia Acosta, Luis Amavisca ; ilustrado por Gusti</t>
  </si>
  <si>
    <t>Nubeocho</t>
  </si>
  <si>
    <t>2021年10月</t>
    <rPh sb="7" eb="8">
      <t>ガツ</t>
    </rPh>
    <phoneticPr fontId="5"/>
  </si>
  <si>
    <t>児文館/2023/西絵1-7</t>
  </si>
  <si>
    <t>7180031861</t>
  </si>
  <si>
    <t xml:space="preserve">Corre corre, calabaza </t>
  </si>
  <si>
    <t>texto de Eva Mejuto ; ilustraciones de André Letria</t>
  </si>
  <si>
    <t>OQO</t>
  </si>
  <si>
    <t>2016年9月</t>
    <rPh sb="6" eb="7">
      <t>ガツ</t>
    </rPh>
    <phoneticPr fontId="5"/>
  </si>
  <si>
    <t>児文館/2023/西絵1-8</t>
  </si>
  <si>
    <t>7180031879</t>
  </si>
  <si>
    <t xml:space="preserve">Mi lazarilla, mi capitán </t>
  </si>
  <si>
    <t>Gonzalo Moure ; Maria Girón</t>
  </si>
  <si>
    <t>2020年9月</t>
    <rPh sb="6" eb="7">
      <t>ガツ</t>
    </rPh>
    <phoneticPr fontId="5"/>
  </si>
  <si>
    <t>児文館/2023/西絵1-9</t>
  </si>
  <si>
    <t>7180031887</t>
  </si>
  <si>
    <t xml:space="preserve">Una última carta </t>
  </si>
  <si>
    <t>Antonis Papatheodoulou ; Iris Samartzi</t>
  </si>
  <si>
    <t>2016年11月</t>
    <rPh sb="7" eb="8">
      <t>ガツ</t>
    </rPh>
    <phoneticPr fontId="5"/>
  </si>
  <si>
    <t>児文館/2023/西絵1-10</t>
  </si>
  <si>
    <t>7180031895</t>
  </si>
  <si>
    <t>■スペイン語読物１</t>
    <phoneticPr fontId="5"/>
  </si>
  <si>
    <t>タイトル</t>
  </si>
  <si>
    <t>セット</t>
  </si>
  <si>
    <t xml:space="preserve">El Hombrecito vestido de gris y otros cuentos </t>
  </si>
  <si>
    <t>Fernando Alonso ; ilustrado por Ulises Wensell</t>
  </si>
  <si>
    <t>2023年</t>
    <rPh sb="4" eb="5">
      <t>ネン</t>
    </rPh>
    <phoneticPr fontId="5"/>
  </si>
  <si>
    <t>児文館/2023/西読1-1</t>
  </si>
  <si>
    <t>7180031705</t>
  </si>
  <si>
    <t xml:space="preserve">Barro de Medellín </t>
  </si>
  <si>
    <t>Alfredo Gómez Cerdá ; ilustraciones, Xan López Domínguez</t>
  </si>
  <si>
    <t>Edelvives</t>
  </si>
  <si>
    <t>2009年</t>
  </si>
  <si>
    <t>児文館/2023/西読1-2</t>
  </si>
  <si>
    <t>7180031713</t>
  </si>
  <si>
    <t xml:space="preserve">Mi abuelo tenía un hotel </t>
  </si>
  <si>
    <t>Daniel Nesquens ; ilustraciones de Bea Enríquez</t>
  </si>
  <si>
    <t>Anaya</t>
  </si>
  <si>
    <t>2020年11月</t>
    <rPh sb="7" eb="8">
      <t>ガツ</t>
    </rPh>
    <phoneticPr fontId="9"/>
  </si>
  <si>
    <t>児文館/2023/西読1-3</t>
  </si>
  <si>
    <t>7180031721</t>
  </si>
  <si>
    <t>Cuentos del país de los vascos Ajito; Sal; Huevo; Pájaro; Titirití</t>
  </si>
  <si>
    <t>Juan Kruz Igerabide ; ilustraciones, Elena Odriozola</t>
  </si>
  <si>
    <t>Cénlit</t>
  </si>
  <si>
    <t>児文館/2023/西読1-4</t>
  </si>
  <si>
    <t>7180031739</t>
  </si>
  <si>
    <t xml:space="preserve">Un camello en la cornisa </t>
  </si>
  <si>
    <t>Care Santos, Violeta Lópiz</t>
  </si>
  <si>
    <t>Macmillan Infantil y Juvenil</t>
  </si>
  <si>
    <t>児文館/2023/西読1-5</t>
  </si>
  <si>
    <t>7180031747</t>
  </si>
  <si>
    <t xml:space="preserve">Conejos de etiqueta </t>
  </si>
  <si>
    <t>Gabriela Keselman ; ilustraciones de Teresa Novoa</t>
  </si>
  <si>
    <t>Ediciones SM</t>
  </si>
  <si>
    <t>2019年4月</t>
    <rPh sb="6" eb="7">
      <t>ガツ</t>
    </rPh>
    <phoneticPr fontId="9"/>
  </si>
  <si>
    <t>児文館/2023/西読1-6</t>
  </si>
  <si>
    <t>7180031754</t>
  </si>
  <si>
    <t xml:space="preserve">La bicicleta de Selva </t>
  </si>
  <si>
    <t>Mónica Rodríguez ; ilustraciones de Anuska Allepuz</t>
  </si>
  <si>
    <t>2020年8月</t>
    <rPh sb="6" eb="7">
      <t>ガツ</t>
    </rPh>
    <phoneticPr fontId="9"/>
  </si>
  <si>
    <t>児文館/2023/西読1-7</t>
  </si>
  <si>
    <t>7180031762</t>
  </si>
  <si>
    <t xml:space="preserve">Óscar y el león de Correos </t>
  </si>
  <si>
    <t>Vicente Muñoz Puelles ; ilustraciones, Noemí Villamuza</t>
  </si>
  <si>
    <t>2021年7月</t>
    <rPh sb="6" eb="7">
      <t>ガツ</t>
    </rPh>
    <phoneticPr fontId="9"/>
  </si>
  <si>
    <t>児文館/2023/西読1-8</t>
  </si>
  <si>
    <t>7180031770</t>
  </si>
  <si>
    <t xml:space="preserve">La amiga más amiga de la hormiga Miga </t>
  </si>
  <si>
    <t>Emili Teixidor ; ilustraciones de Dani Padrón</t>
  </si>
  <si>
    <t>1997年</t>
  </si>
  <si>
    <t>児文館/2023/西読1-9</t>
  </si>
  <si>
    <t>7180031788</t>
  </si>
  <si>
    <t xml:space="preserve">Un monstruo en el armario </t>
  </si>
  <si>
    <t>Carmen Vázquez-Vigo ; ilustraciones, David Sierra Listón</t>
  </si>
  <si>
    <t>2017年6月</t>
    <rPh sb="6" eb="7">
      <t>ガツ</t>
    </rPh>
    <phoneticPr fontId="9"/>
  </si>
  <si>
    <t>児文館/2023/西読1-10</t>
  </si>
  <si>
    <t>7180031796</t>
  </si>
  <si>
    <t>"乗りもの : 鉄道・自動車・飛行機・船 "【特大マップポスター付き】</t>
    <rPh sb="23" eb="25">
      <t>トクダイ</t>
    </rPh>
    <rPh sb="32" eb="33">
      <t>ツ</t>
    </rPh>
    <phoneticPr fontId="5"/>
  </si>
  <si>
    <t>欠番</t>
    <rPh sb="0" eb="2">
      <t>ケツバン</t>
    </rPh>
    <phoneticPr fontId="5"/>
  </si>
  <si>
    <r>
      <t>Bài Thể Dục Bắt Ch</t>
    </r>
    <r>
      <rPr>
        <sz val="11"/>
        <color indexed="8"/>
        <rFont val="ＭＳ ゴシック"/>
        <family val="3"/>
        <charset val="128"/>
      </rPr>
      <t>ư</t>
    </r>
    <r>
      <rPr>
        <sz val="11"/>
        <color indexed="8"/>
        <rFont val="BIZ UDPゴシック"/>
        <family val="3"/>
        <charset val="128"/>
      </rPr>
      <t xml:space="preserve">ớc Của Gấu Trúc  </t>
    </r>
  </si>
  <si>
    <r>
      <t>Chuyện xì h</t>
    </r>
    <r>
      <rPr>
        <sz val="11"/>
        <color indexed="8"/>
        <rFont val="ＭＳ ゴシック"/>
        <family val="3"/>
        <charset val="128"/>
      </rPr>
      <t>ơ</t>
    </r>
    <r>
      <rPr>
        <sz val="11"/>
        <color indexed="8"/>
        <rFont val="BIZ UDPゴシック"/>
        <family val="3"/>
        <charset val="128"/>
      </rPr>
      <t xml:space="preserve">i  </t>
    </r>
  </si>
  <si>
    <r>
      <t>Mako và chuyến phiêu l</t>
    </r>
    <r>
      <rPr>
        <sz val="11"/>
        <color indexed="8"/>
        <rFont val="ＭＳ ゴシック"/>
        <family val="3"/>
        <charset val="128"/>
      </rPr>
      <t>ư</t>
    </r>
    <r>
      <rPr>
        <sz val="11"/>
        <color indexed="8"/>
        <rFont val="BIZ UDPゴシック"/>
        <family val="3"/>
        <charset val="128"/>
      </rPr>
      <t xml:space="preserve">u trong bồn tắm  </t>
    </r>
  </si>
  <si>
    <t>■SDGｓ3</t>
    <phoneticPr fontId="5"/>
  </si>
  <si>
    <t>学校でやってみた!SDGs実践ナビ 1</t>
  </si>
  <si>
    <t>手島/利夫‖監修</t>
  </si>
  <si>
    <t>2022年1月</t>
    <rPh sb="4" eb="5">
      <t>ネン</t>
    </rPh>
    <rPh sb="6" eb="7">
      <t>ガツ</t>
    </rPh>
    <phoneticPr fontId="0"/>
  </si>
  <si>
    <t>児文館
2023</t>
  </si>
  <si>
    <t>児・SD3-1</t>
  </si>
  <si>
    <t>学校でやってみた!SDGs実践ナビ 2</t>
  </si>
  <si>
    <t>2022年2月</t>
    <rPh sb="4" eb="5">
      <t>ネン</t>
    </rPh>
    <rPh sb="6" eb="7">
      <t>ガツ</t>
    </rPh>
    <phoneticPr fontId="0"/>
  </si>
  <si>
    <t>児・SD3-2</t>
  </si>
  <si>
    <t>学校でやってみた!SDGs実践ナビ 3</t>
  </si>
  <si>
    <t>2022年3月</t>
    <rPh sb="4" eb="5">
      <t>ネン</t>
    </rPh>
    <rPh sb="6" eb="7">
      <t>ガツ</t>
    </rPh>
    <phoneticPr fontId="0"/>
  </si>
  <si>
    <t>児・SD3-3</t>
  </si>
  <si>
    <t>わたしもできる!世界とつながるSDGsアクション 1</t>
  </si>
  <si>
    <t>原/琴乃‖作</t>
  </si>
  <si>
    <t>児・SD3-4</t>
  </si>
  <si>
    <t>わたしもできる!世界とつながるSDGsアクション 2</t>
  </si>
  <si>
    <t>児・SD3-5</t>
  </si>
  <si>
    <t>わたしもできる!世界とつながるSDGsアクション 3</t>
  </si>
  <si>
    <t>児・SD3-6</t>
  </si>
  <si>
    <t>こどもSDGsブック：自分が変わると世界も変わる!</t>
  </si>
  <si>
    <t>古沢/広祐‖監修</t>
  </si>
  <si>
    <t>2022年9月</t>
    <rPh sb="4" eb="5">
      <t>ネン</t>
    </rPh>
    <rPh sb="6" eb="7">
      <t>ガツ</t>
    </rPh>
    <phoneticPr fontId="0"/>
  </si>
  <si>
    <t>児・SD3-7</t>
  </si>
  <si>
    <t>みんなで調べよう・考えよう!小学生からのSDGs丸わかりBOOK</t>
  </si>
  <si>
    <t>上田/隼也‖監修</t>
  </si>
  <si>
    <t>2022年6月</t>
    <rPh sb="4" eb="5">
      <t>ネン</t>
    </rPh>
    <rPh sb="6" eb="7">
      <t>ガツ</t>
    </rPh>
    <phoneticPr fontId="0"/>
  </si>
  <si>
    <t>児・SD3-8</t>
  </si>
  <si>
    <t>10歳からの図解でわかるSDGsアクション</t>
  </si>
  <si>
    <t>平本/督太郎‖著</t>
  </si>
  <si>
    <t>児・SD3-9</t>
  </si>
  <si>
    <t>SDGsの教科書：10代からの地球の守り方</t>
  </si>
  <si>
    <t>フジテレビCSR・SDGs推進プロジェクト‖編</t>
  </si>
  <si>
    <t>児・SD3-10</t>
  </si>
  <si>
    <t>■性教育１（からだ中心）</t>
    <phoneticPr fontId="5"/>
  </si>
  <si>
    <t>あなたがおなかのなかにいたとき</t>
  </si>
  <si>
    <t>せきや/ゆうこ‖文</t>
  </si>
  <si>
    <t>2022年11月</t>
    <rPh sb="0" eb="5">
      <t>'2022ネン</t>
    </rPh>
    <rPh sb="7" eb="8">
      <t>ガツ</t>
    </rPh>
    <phoneticPr fontId="0"/>
  </si>
  <si>
    <t>児文館
２０２３</t>
    <rPh sb="0" eb="1">
      <t>ジ</t>
    </rPh>
    <rPh sb="1" eb="2">
      <t>ブン</t>
    </rPh>
    <rPh sb="2" eb="3">
      <t>カン</t>
    </rPh>
    <phoneticPr fontId="5"/>
  </si>
  <si>
    <t>児・性1-1</t>
    <rPh sb="2" eb="3">
      <t>セイ</t>
    </rPh>
    <phoneticPr fontId="4"/>
  </si>
  <si>
    <t>知らなかった!おなかのなかの赤ちゃん図鑑</t>
  </si>
  <si>
    <t>増崎/英明‖監修</t>
  </si>
  <si>
    <t>児文館
２０２３</t>
  </si>
  <si>
    <t>児・性1-2</t>
    <rPh sb="2" eb="3">
      <t>セイ</t>
    </rPh>
    <phoneticPr fontId="4"/>
  </si>
  <si>
    <t>10代の女の子のための性のお悩み相談室</t>
  </si>
  <si>
    <t>宮川/三代子‖著</t>
  </si>
  <si>
    <t>ライフサイエンス出版</t>
  </si>
  <si>
    <t>2022年5月</t>
    <rPh sb="4" eb="5">
      <t>ネン</t>
    </rPh>
    <rPh sb="6" eb="7">
      <t>ゲツ</t>
    </rPh>
    <phoneticPr fontId="0"/>
  </si>
  <si>
    <t>児・性1-3</t>
    <rPh sb="2" eb="3">
      <t>セイ</t>
    </rPh>
    <phoneticPr fontId="4"/>
  </si>
  <si>
    <t xml:space="preserve">セイシル：知ろう、話そう、性のモヤモヤ 　10代のための性教育バイブル </t>
  </si>
  <si>
    <t>セイシル製作チーム‖著</t>
  </si>
  <si>
    <t>2022年5月</t>
    <rPh sb="4" eb="5">
      <t>ネン</t>
    </rPh>
    <rPh sb="6" eb="7">
      <t>ガツ</t>
    </rPh>
    <phoneticPr fontId="0"/>
  </si>
  <si>
    <t>児・性1-4</t>
    <rPh sb="2" eb="3">
      <t>セイ</t>
    </rPh>
    <phoneticPr fontId="4"/>
  </si>
  <si>
    <t>読んでみない?からだのこと。</t>
  </si>
  <si>
    <t>明橋/大二‖監修</t>
  </si>
  <si>
    <t>2022年7月</t>
    <rPh sb="4" eb="5">
      <t>ネン</t>
    </rPh>
    <rPh sb="6" eb="7">
      <t>ガツ</t>
    </rPh>
    <phoneticPr fontId="0"/>
  </si>
  <si>
    <t>児・性1-5</t>
    <rPh sb="2" eb="3">
      <t>セイ</t>
    </rPh>
    <phoneticPr fontId="4"/>
  </si>
  <si>
    <t xml:space="preserve">こんにちは!生理：生理と仲よくなるために大切なこと </t>
  </si>
  <si>
    <t>ユミ・スタインズ‖著</t>
  </si>
  <si>
    <t>児・性1-6</t>
    <rPh sb="2" eb="3">
      <t>セイ</t>
    </rPh>
    <phoneticPr fontId="4"/>
  </si>
  <si>
    <t xml:space="preserve">ラジオ保健室：10代の性 悩み相談BOOK </t>
  </si>
  <si>
    <t>NHK「ラジオ保健室」制作班‖著</t>
  </si>
  <si>
    <t>リトルモア</t>
  </si>
  <si>
    <t>児・性1-7</t>
    <rPh sb="2" eb="3">
      <t>セイ</t>
    </rPh>
    <phoneticPr fontId="4"/>
  </si>
  <si>
    <t>■戦争・平和8</t>
    <phoneticPr fontId="5"/>
  </si>
  <si>
    <t>シリーズ戦争 子どもたちが綴った戦争体験 第1巻</t>
  </si>
  <si>
    <t>村山/士郎‖著</t>
  </si>
  <si>
    <t>2021年8月</t>
    <rPh sb="6" eb="7">
      <t>ガツ</t>
    </rPh>
    <phoneticPr fontId="0"/>
  </si>
  <si>
    <t>児文館
2023</t>
    <rPh sb="0" eb="1">
      <t>ジ</t>
    </rPh>
    <rPh sb="1" eb="2">
      <t>ブン</t>
    </rPh>
    <rPh sb="2" eb="3">
      <t>カン</t>
    </rPh>
    <phoneticPr fontId="16"/>
  </si>
  <si>
    <t>児・戦争8-1</t>
    <rPh sb="2" eb="4">
      <t>センソウ</t>
    </rPh>
    <phoneticPr fontId="5"/>
  </si>
  <si>
    <t>シリーズ戦争 子どもたちが綴った戦争体験 第2巻</t>
  </si>
  <si>
    <t>2021年9月</t>
    <rPh sb="6" eb="7">
      <t>ガツ</t>
    </rPh>
    <phoneticPr fontId="0"/>
  </si>
  <si>
    <t>児・戦争8-2</t>
    <rPh sb="2" eb="4">
      <t>センソウ</t>
    </rPh>
    <phoneticPr fontId="5"/>
  </si>
  <si>
    <t>シリーズ戦争 子どもたちが綴った戦争体験 第3巻</t>
  </si>
  <si>
    <t>児・戦争8-3</t>
    <rPh sb="2" eb="4">
      <t>センソウ</t>
    </rPh>
    <phoneticPr fontId="5"/>
  </si>
  <si>
    <t>シリーズ戦争 子どもたちが綴った戦争体験 第4巻</t>
  </si>
  <si>
    <t>児・戦争8-4</t>
    <rPh sb="2" eb="4">
      <t>センソウ</t>
    </rPh>
    <phoneticPr fontId="5"/>
  </si>
  <si>
    <t>カメラにうつらなかった真実 : 3人の写真家が見た日系人収容所</t>
  </si>
  <si>
    <t>エリザベス・パートリッジ‖文</t>
  </si>
  <si>
    <t>2022年12月</t>
    <rPh sb="4" eb="5">
      <t>ネン</t>
    </rPh>
    <rPh sb="7" eb="8">
      <t>ガツ</t>
    </rPh>
    <phoneticPr fontId="0"/>
  </si>
  <si>
    <t>児・戦争8-5</t>
    <rPh sb="2" eb="4">
      <t>センソウ</t>
    </rPh>
    <phoneticPr fontId="5"/>
  </si>
  <si>
    <t>ホロコーストを生きぬいた6人の子どもたち</t>
  </si>
  <si>
    <t>キャス・シャックルトン‖作・絵</t>
  </si>
  <si>
    <t>2022年11月</t>
    <rPh sb="4" eb="5">
      <t>ネン</t>
    </rPh>
    <rPh sb="7" eb="8">
      <t>ガツ</t>
    </rPh>
    <phoneticPr fontId="0"/>
  </si>
  <si>
    <t>児・戦争8-6</t>
    <rPh sb="2" eb="4">
      <t>センソウ</t>
    </rPh>
    <phoneticPr fontId="5"/>
  </si>
  <si>
    <t xml:space="preserve">あの子は、わたし。 : ホロコーストを演じた「いとしま8・6平和劇」 </t>
  </si>
  <si>
    <t>ささき/あり‖文</t>
  </si>
  <si>
    <t>児・戦争8-7</t>
    <rPh sb="2" eb="4">
      <t>センソウ</t>
    </rPh>
    <phoneticPr fontId="5"/>
  </si>
  <si>
    <t>■戦争・平和（広島2）</t>
    <phoneticPr fontId="5"/>
  </si>
  <si>
    <t>ヒロシマ消えたかぞく</t>
  </si>
  <si>
    <t>指田/和‖著</t>
  </si>
  <si>
    <t>2019年7月</t>
    <rPh sb="4" eb="5">
      <t>ネン</t>
    </rPh>
    <rPh sb="6" eb="7">
      <t>ガツ</t>
    </rPh>
    <phoneticPr fontId="0"/>
  </si>
  <si>
    <t>児・戦広2-1</t>
    <rPh sb="2" eb="3">
      <t>セン</t>
    </rPh>
    <rPh sb="3" eb="4">
      <t>ヒロ</t>
    </rPh>
    <phoneticPr fontId="4"/>
  </si>
  <si>
    <t>「ヒロシマ消えたかぞく」のあしあと</t>
  </si>
  <si>
    <t>児・戦広2-2</t>
    <rPh sb="2" eb="3">
      <t>セン</t>
    </rPh>
    <rPh sb="3" eb="4">
      <t>ヒロ</t>
    </rPh>
    <phoneticPr fontId="4"/>
  </si>
  <si>
    <t>聞かせて、おじいちゃん : 原爆の語り部・森政忠雄さんの決意</t>
  </si>
  <si>
    <t>横田/明子‖著</t>
  </si>
  <si>
    <t>2021年5月</t>
    <rPh sb="4" eb="5">
      <t>ネン</t>
    </rPh>
    <rPh sb="6" eb="7">
      <t>ガツ</t>
    </rPh>
    <phoneticPr fontId="0"/>
  </si>
  <si>
    <t>児・戦広2-3</t>
    <rPh sb="2" eb="3">
      <t>セン</t>
    </rPh>
    <rPh sb="3" eb="4">
      <t>ヒロ</t>
    </rPh>
    <phoneticPr fontId="4"/>
  </si>
  <si>
    <t>見学しよう工事現場6 港―仙台塩釜港の復旧工事</t>
    <phoneticPr fontId="5"/>
  </si>
  <si>
    <t>見学しよう工事現場7 道路</t>
    <phoneticPr fontId="5"/>
  </si>
  <si>
    <t xml:space="preserve">「ふつう」って何?性はいろいろ：みんなで考えよう!「性」のこと </t>
  </si>
  <si>
    <t xml:space="preserve">知ってる?体のしくみと発達：みんなで考えよう!「性」のこと </t>
  </si>
  <si>
    <t xml:space="preserve">同意って何だろう?自分のきもちと相手のきもち：みんなで考えよう!「性」のこと </t>
  </si>
  <si>
    <t>みんなで知りたいLGBTQ+ 1</t>
  </si>
  <si>
    <t>みんなで知りたいLGBTQ+ 2</t>
  </si>
  <si>
    <t>みんなで知りたいLGBTQ+ 3</t>
  </si>
  <si>
    <t>みんなで知りたいLGBTQ+ 4</t>
  </si>
  <si>
    <t>みんなで知りたいLGBTQ+ 5</t>
  </si>
  <si>
    <t>10歳からのカラダ・性・ココロのいろいろブック　性とココロのいろいろ編</t>
  </si>
  <si>
    <t xml:space="preserve">ジェンダー・アイデンティティ：LGBTだけじゃない!わたしの性 </t>
  </si>
  <si>
    <t xml:space="preserve">好きのありかた：LGBTだけじゃない!わたしの性 </t>
  </si>
  <si>
    <t>女子サッカー選手です。そして、彼女がいます</t>
  </si>
  <si>
    <t xml:space="preserve">性の絵本 : せいってなーんだ? </t>
  </si>
  <si>
    <t>田代/美江子‖監修</t>
  </si>
  <si>
    <t>電通ダイバーシティ・ラボ‖企画</t>
  </si>
  <si>
    <t>アクロストン‖著</t>
  </si>
  <si>
    <t>佐々木/掌子‖監修</t>
  </si>
  <si>
    <t>下山田/志帆‖[著]</t>
  </si>
  <si>
    <t>たきれい‖作</t>
  </si>
  <si>
    <t>2022年2月</t>
    <rPh sb="4" eb="5">
      <t>ネン</t>
    </rPh>
    <rPh sb="6" eb="7">
      <t>ガツ</t>
    </rPh>
    <phoneticPr fontId="5"/>
  </si>
  <si>
    <t>2022年3月</t>
    <rPh sb="4" eb="5">
      <t>ネン</t>
    </rPh>
    <rPh sb="6" eb="7">
      <t>ガツ</t>
    </rPh>
    <phoneticPr fontId="5"/>
  </si>
  <si>
    <t>2022年5月</t>
    <rPh sb="4" eb="5">
      <t>ネン</t>
    </rPh>
    <rPh sb="6" eb="7">
      <t>ガツ</t>
    </rPh>
    <phoneticPr fontId="5"/>
  </si>
  <si>
    <t>2022年6月</t>
    <rPh sb="4" eb="5">
      <t>ネン</t>
    </rPh>
    <rPh sb="6" eb="7">
      <t>ガツ</t>
    </rPh>
    <phoneticPr fontId="5"/>
  </si>
  <si>
    <t>2022年7月</t>
    <rPh sb="4" eb="5">
      <t>ネン</t>
    </rPh>
    <rPh sb="6" eb="7">
      <t>ガツ</t>
    </rPh>
    <phoneticPr fontId="5"/>
  </si>
  <si>
    <t>2022年8月</t>
    <rPh sb="4" eb="5">
      <t>ネン</t>
    </rPh>
    <rPh sb="6" eb="7">
      <t>ガツ</t>
    </rPh>
    <phoneticPr fontId="5"/>
  </si>
  <si>
    <t>2022年9月</t>
    <rPh sb="4" eb="5">
      <t>ネン</t>
    </rPh>
    <rPh sb="6" eb="7">
      <t>ガツ</t>
    </rPh>
    <phoneticPr fontId="5"/>
  </si>
  <si>
    <t>2022年11月</t>
    <rPh sb="4" eb="5">
      <t>ネン</t>
    </rPh>
    <rPh sb="7" eb="8">
      <t>ガツ</t>
    </rPh>
    <phoneticPr fontId="5"/>
  </si>
  <si>
    <t>児文館
２０２３</t>
    <phoneticPr fontId="5"/>
  </si>
  <si>
    <t>児・性2-1</t>
    <rPh sb="2" eb="3">
      <t>セイ</t>
    </rPh>
    <phoneticPr fontId="4"/>
  </si>
  <si>
    <t>児・性2-2</t>
    <rPh sb="2" eb="3">
      <t>セイ</t>
    </rPh>
    <phoneticPr fontId="4"/>
  </si>
  <si>
    <t>児・性2-3</t>
    <rPh sb="2" eb="3">
      <t>セイ</t>
    </rPh>
    <phoneticPr fontId="4"/>
  </si>
  <si>
    <t>児・性2-4</t>
    <rPh sb="2" eb="3">
      <t>セイ</t>
    </rPh>
    <phoneticPr fontId="4"/>
  </si>
  <si>
    <t>児・性2-5</t>
    <rPh sb="2" eb="3">
      <t>セイ</t>
    </rPh>
    <phoneticPr fontId="4"/>
  </si>
  <si>
    <t>児・性2-6</t>
    <rPh sb="2" eb="3">
      <t>セイ</t>
    </rPh>
    <phoneticPr fontId="4"/>
  </si>
  <si>
    <t>児・性2-7</t>
    <rPh sb="2" eb="3">
      <t>セイ</t>
    </rPh>
    <phoneticPr fontId="4"/>
  </si>
  <si>
    <t>児・性2-8</t>
    <rPh sb="2" eb="3">
      <t>セイ</t>
    </rPh>
    <phoneticPr fontId="4"/>
  </si>
  <si>
    <t>児・性2-9</t>
    <rPh sb="2" eb="3">
      <t>セイ</t>
    </rPh>
    <phoneticPr fontId="4"/>
  </si>
  <si>
    <t>児・性2-10</t>
    <rPh sb="2" eb="3">
      <t>セイ</t>
    </rPh>
    <phoneticPr fontId="4"/>
  </si>
  <si>
    <t>児・性2-11</t>
    <rPh sb="2" eb="3">
      <t>セイ</t>
    </rPh>
    <phoneticPr fontId="4"/>
  </si>
  <si>
    <t>児・性2-12</t>
    <rPh sb="2" eb="3">
      <t>セイ</t>
    </rPh>
    <phoneticPr fontId="4"/>
  </si>
  <si>
    <t>児・性2-13</t>
    <rPh sb="2" eb="3">
      <t>セイ</t>
    </rPh>
    <phoneticPr fontId="4"/>
  </si>
  <si>
    <t>■性教育２（こころ中心）</t>
    <phoneticPr fontId="5"/>
  </si>
  <si>
    <t>■武士・剣士</t>
    <phoneticPr fontId="5"/>
  </si>
  <si>
    <t>著者等</t>
    <rPh sb="0" eb="2">
      <t>チョシャ</t>
    </rPh>
    <rPh sb="2" eb="3">
      <t>トウ</t>
    </rPh>
    <phoneticPr fontId="6"/>
  </si>
  <si>
    <t>発行年月日</t>
    <rPh sb="0" eb="2">
      <t>ハッコウ</t>
    </rPh>
    <rPh sb="2" eb="5">
      <t>ネンガッピ</t>
    </rPh>
    <phoneticPr fontId="6"/>
  </si>
  <si>
    <t>請求記号</t>
    <rPh sb="0" eb="4">
      <t>セイキュウキゴウ</t>
    </rPh>
    <phoneticPr fontId="6"/>
  </si>
  <si>
    <t>資料№</t>
    <rPh sb="0" eb="2">
      <t>シリョウ</t>
    </rPh>
    <phoneticPr fontId="6"/>
  </si>
  <si>
    <t xml:space="preserve">新選組戦記 上 </t>
  </si>
  <si>
    <t xml:space="preserve">小前/亮‖作 遠田/志帆‖絵 </t>
  </si>
  <si>
    <t xml:space="preserve">小峰書店 </t>
  </si>
  <si>
    <t xml:space="preserve">2019.11 </t>
  </si>
  <si>
    <t xml:space="preserve">J913/561NX/コ(2) </t>
  </si>
  <si>
    <t>児・読武1-1</t>
    <rPh sb="2" eb="3">
      <t>ドク</t>
    </rPh>
    <rPh sb="3" eb="4">
      <t>ブ</t>
    </rPh>
    <phoneticPr fontId="4"/>
  </si>
  <si>
    <t xml:space="preserve">新選組戦記 中 </t>
  </si>
  <si>
    <t xml:space="preserve">2020.1 </t>
  </si>
  <si>
    <t>児・読武1-2</t>
    <rPh sb="2" eb="3">
      <t>ドク</t>
    </rPh>
    <rPh sb="3" eb="4">
      <t>ブ</t>
    </rPh>
    <phoneticPr fontId="4"/>
  </si>
  <si>
    <t xml:space="preserve">新選組戦記 下 </t>
  </si>
  <si>
    <t xml:space="preserve">2020.4 </t>
  </si>
  <si>
    <t>児・読武1-3</t>
    <rPh sb="2" eb="3">
      <t>ドク</t>
    </rPh>
    <rPh sb="3" eb="4">
      <t>ブ</t>
    </rPh>
    <phoneticPr fontId="4"/>
  </si>
  <si>
    <t xml:space="preserve">服部半蔵 :家康を天下人にした男 上 </t>
  </si>
  <si>
    <t xml:space="preserve">2022.12 </t>
  </si>
  <si>
    <t xml:space="preserve">J913/2050NX/コ(2) </t>
  </si>
  <si>
    <t>児・読武1-4</t>
    <rPh sb="2" eb="3">
      <t>ドク</t>
    </rPh>
    <rPh sb="3" eb="4">
      <t>ブ</t>
    </rPh>
    <phoneticPr fontId="4"/>
  </si>
  <si>
    <t xml:space="preserve">服部半蔵 :家康を天下人にした男 下 </t>
  </si>
  <si>
    <t xml:space="preserve">2023.3 </t>
  </si>
  <si>
    <t>児・読武1-5</t>
    <rPh sb="2" eb="3">
      <t>ドク</t>
    </rPh>
    <rPh sb="3" eb="4">
      <t>ブ</t>
    </rPh>
    <phoneticPr fontId="4"/>
  </si>
  <si>
    <t xml:space="preserve">真田十勇士 1 忍術使い  </t>
  </si>
  <si>
    <t xml:space="preserve">松尾/清貴‖著 </t>
  </si>
  <si>
    <t xml:space="preserve">理論社 </t>
  </si>
  <si>
    <t xml:space="preserve">2015.11 </t>
  </si>
  <si>
    <t xml:space="preserve">J913/2557NX/マ </t>
  </si>
  <si>
    <t>児・読武1-6</t>
    <rPh sb="2" eb="3">
      <t>ドク</t>
    </rPh>
    <rPh sb="3" eb="4">
      <t>ブ</t>
    </rPh>
    <phoneticPr fontId="4"/>
  </si>
  <si>
    <t xml:space="preserve">真田十勇士 2 淀城の怪  </t>
  </si>
  <si>
    <t xml:space="preserve">2016.1 </t>
  </si>
  <si>
    <t>児・読武1-7</t>
    <rPh sb="2" eb="3">
      <t>ドク</t>
    </rPh>
    <rPh sb="3" eb="4">
      <t>ブ</t>
    </rPh>
    <phoneticPr fontId="4"/>
  </si>
  <si>
    <t xml:space="preserve">真田十勇士 3 天下人の死  </t>
  </si>
  <si>
    <t xml:space="preserve">2016.3 </t>
  </si>
  <si>
    <t>児・読武1-8</t>
    <rPh sb="2" eb="3">
      <t>ドク</t>
    </rPh>
    <rPh sb="3" eb="4">
      <t>ブ</t>
    </rPh>
    <phoneticPr fontId="4"/>
  </si>
  <si>
    <t xml:space="preserve">真田十勇士 4 信州戦争  </t>
  </si>
  <si>
    <t xml:space="preserve">2016.8 </t>
  </si>
  <si>
    <t>児・読武1-9</t>
    <rPh sb="2" eb="3">
      <t>ドク</t>
    </rPh>
    <rPh sb="3" eb="4">
      <t>ブ</t>
    </rPh>
    <phoneticPr fontId="4"/>
  </si>
  <si>
    <t xml:space="preserve">真田十勇士 5 九度山小景  </t>
  </si>
  <si>
    <t xml:space="preserve">2016.10 </t>
  </si>
  <si>
    <t>児・読武1-10</t>
    <rPh sb="2" eb="3">
      <t>ドク</t>
    </rPh>
    <rPh sb="3" eb="4">
      <t>ブ</t>
    </rPh>
    <phoneticPr fontId="4"/>
  </si>
  <si>
    <t xml:space="preserve">真田十勇士 6 大坂の陣 上 </t>
  </si>
  <si>
    <t xml:space="preserve">2017.2 </t>
  </si>
  <si>
    <t>児・読武1-11</t>
    <rPh sb="2" eb="3">
      <t>ドク</t>
    </rPh>
    <rPh sb="3" eb="4">
      <t>ブ</t>
    </rPh>
    <phoneticPr fontId="4"/>
  </si>
  <si>
    <t xml:space="preserve">真田十勇士 7 大坂の陣 下 </t>
  </si>
  <si>
    <t xml:space="preserve">2017.3 </t>
  </si>
  <si>
    <t>児・読武1-12</t>
    <rPh sb="2" eb="3">
      <t>ドク</t>
    </rPh>
    <rPh sb="3" eb="4">
      <t>ブ</t>
    </rPh>
    <phoneticPr fontId="4"/>
  </si>
  <si>
    <t xml:space="preserve">南総里見八犬伝 1 結城合戦始末  </t>
  </si>
  <si>
    <t xml:space="preserve">松尾/清貴‖文 </t>
  </si>
  <si>
    <t xml:space="preserve">静山社 </t>
  </si>
  <si>
    <t xml:space="preserve">2018.3 </t>
  </si>
  <si>
    <t xml:space="preserve">913.6/527NX/マツ </t>
  </si>
  <si>
    <t>児・読武1-13</t>
    <rPh sb="2" eb="3">
      <t>ドク</t>
    </rPh>
    <rPh sb="3" eb="4">
      <t>ブ</t>
    </rPh>
    <phoneticPr fontId="4"/>
  </si>
  <si>
    <t xml:space="preserve">南総里見八犬伝 2 犬士と非犬士  </t>
  </si>
  <si>
    <t xml:space="preserve">2019.4 </t>
  </si>
  <si>
    <t xml:space="preserve">913.6/527NX/マツ(2) </t>
  </si>
  <si>
    <t>児・読武1-14</t>
    <rPh sb="2" eb="3">
      <t>ドク</t>
    </rPh>
    <rPh sb="3" eb="4">
      <t>ブ</t>
    </rPh>
    <phoneticPr fontId="4"/>
  </si>
  <si>
    <t xml:space="preserve">南総里見八犬伝 3 美女と悪女  </t>
  </si>
  <si>
    <t xml:space="preserve">2020.2 </t>
  </si>
  <si>
    <t>児・読武1-15</t>
    <rPh sb="2" eb="3">
      <t>ドク</t>
    </rPh>
    <rPh sb="3" eb="4">
      <t>ブ</t>
    </rPh>
    <phoneticPr fontId="4"/>
  </si>
  <si>
    <t xml:space="preserve">南総里見八犬伝 4 南総騒乱  </t>
  </si>
  <si>
    <t xml:space="preserve">2020.10 </t>
  </si>
  <si>
    <t>児・読武1-16</t>
    <rPh sb="2" eb="3">
      <t>ドク</t>
    </rPh>
    <rPh sb="3" eb="4">
      <t>ブ</t>
    </rPh>
    <phoneticPr fontId="4"/>
  </si>
  <si>
    <t xml:space="preserve">南総里見八犬伝 5 八犬具足  </t>
  </si>
  <si>
    <t xml:space="preserve">2021.3 </t>
  </si>
  <si>
    <t>児・読武1-17</t>
    <rPh sb="2" eb="3">
      <t>ドク</t>
    </rPh>
    <rPh sb="3" eb="4">
      <t>ブ</t>
    </rPh>
    <phoneticPr fontId="4"/>
  </si>
  <si>
    <t>発行所</t>
  </si>
  <si>
    <t>1124075985</t>
  </si>
  <si>
    <t>1124075993</t>
  </si>
  <si>
    <t>1124076009</t>
  </si>
  <si>
    <t>1124076017</t>
  </si>
  <si>
    <t>1124076025</t>
  </si>
  <si>
    <t>1124076033</t>
  </si>
  <si>
    <t>1124076041</t>
  </si>
  <si>
    <t>1124076058</t>
  </si>
  <si>
    <t>1124076066</t>
  </si>
  <si>
    <t>1124076074</t>
  </si>
  <si>
    <t>1124076082</t>
  </si>
  <si>
    <t>1124076090</t>
  </si>
  <si>
    <t>1212476368</t>
  </si>
  <si>
    <t>1212476376</t>
  </si>
  <si>
    <t>1212476384</t>
  </si>
  <si>
    <t>1212476392</t>
  </si>
  <si>
    <t>1212476400</t>
  </si>
  <si>
    <t>■仕事20(仕事に出会う)</t>
    <phoneticPr fontId="5"/>
  </si>
  <si>
    <t>出版者</t>
    <rPh sb="0" eb="3">
      <t>シュッパンシャ</t>
    </rPh>
    <phoneticPr fontId="6"/>
  </si>
  <si>
    <t>発行年月</t>
    <rPh sb="0" eb="4">
      <t>ハッコウネンゲツ</t>
    </rPh>
    <phoneticPr fontId="0"/>
  </si>
  <si>
    <t>請求記号</t>
  </si>
  <si>
    <t>請求記号（児文館）</t>
    <rPh sb="0" eb="4">
      <t>セイキュウキゴウ</t>
    </rPh>
    <rPh sb="5" eb="8">
      <t>ジブンカン</t>
    </rPh>
    <phoneticPr fontId="0"/>
  </si>
  <si>
    <t>資料番号</t>
    <rPh sb="0" eb="4">
      <t>シリョウバンゴウ</t>
    </rPh>
    <phoneticPr fontId="0"/>
  </si>
  <si>
    <t xml:space="preserve">オリヒメ :人と人をつなぐ分身ロボット </t>
  </si>
  <si>
    <t xml:space="preserve">吉藤/オリィ‖著 加藤/悦子‖文 </t>
  </si>
  <si>
    <t xml:space="preserve">子どもの未来社 </t>
  </si>
  <si>
    <t xml:space="preserve">2023.1 </t>
  </si>
  <si>
    <t>児・仕事20-1</t>
    <rPh sb="0" eb="1">
      <t>ジ</t>
    </rPh>
    <rPh sb="2" eb="4">
      <t>シゴト</t>
    </rPh>
    <phoneticPr fontId="0"/>
  </si>
  <si>
    <t xml:space="preserve">錦鯉を創る :新潟から世界へ </t>
  </si>
  <si>
    <t xml:space="preserve">松沢/陽士‖写真と文 </t>
  </si>
  <si>
    <t xml:space="preserve">小学館 </t>
  </si>
  <si>
    <t xml:space="preserve">2023.7 </t>
  </si>
  <si>
    <t>児・仕事20-2</t>
    <rPh sb="0" eb="1">
      <t>ジ</t>
    </rPh>
    <rPh sb="2" eb="4">
      <t>シゴト</t>
    </rPh>
    <phoneticPr fontId="0"/>
  </si>
  <si>
    <t xml:space="preserve">ぼくは地球を守りたい :二酸化炭素の研究所、始めました </t>
  </si>
  <si>
    <t xml:space="preserve">村木/風海‖著 </t>
  </si>
  <si>
    <t xml:space="preserve">岩崎書店 </t>
  </si>
  <si>
    <t>児・仕事20-3</t>
    <rPh sb="0" eb="1">
      <t>ジ</t>
    </rPh>
    <rPh sb="2" eb="4">
      <t>シゴト</t>
    </rPh>
    <phoneticPr fontId="0"/>
  </si>
  <si>
    <t xml:space="preserve">ぼくは本のお医者さん </t>
  </si>
  <si>
    <t xml:space="preserve">深山/さくら‖文 </t>
  </si>
  <si>
    <t xml:space="preserve">佼成出版社 </t>
  </si>
  <si>
    <t xml:space="preserve">2023.6 </t>
  </si>
  <si>
    <t>児・仕事20-4</t>
    <rPh sb="0" eb="1">
      <t>ジ</t>
    </rPh>
    <rPh sb="2" eb="4">
      <t>シゴト</t>
    </rPh>
    <phoneticPr fontId="0"/>
  </si>
  <si>
    <t xml:space="preserve">給食が教えてくれたこと :「最高の献立」を作る、ぼくは学校栄養士 </t>
  </si>
  <si>
    <t xml:space="preserve">松丸/奨‖著 </t>
  </si>
  <si>
    <t xml:space="preserve">くもん出版 </t>
  </si>
  <si>
    <t>児・仕事20-5</t>
    <rPh sb="0" eb="1">
      <t>ジ</t>
    </rPh>
    <rPh sb="2" eb="4">
      <t>シゴト</t>
    </rPh>
    <phoneticPr fontId="0"/>
  </si>
  <si>
    <t xml:space="preserve">アフリカで、バッグの会社はじめました :寄り道多め仲本千津の進んできた道 </t>
  </si>
  <si>
    <t xml:space="preserve">江口/絵理‖著 </t>
  </si>
  <si>
    <t xml:space="preserve">さ・え・ら書房 </t>
  </si>
  <si>
    <t>児・仕事20-6</t>
    <rPh sb="0" eb="1">
      <t>ジ</t>
    </rPh>
    <rPh sb="2" eb="4">
      <t>シゴト</t>
    </rPh>
    <phoneticPr fontId="0"/>
  </si>
  <si>
    <t xml:space="preserve">私の職場はサバンナです! </t>
  </si>
  <si>
    <t xml:space="preserve">太田/ゆか‖著 </t>
  </si>
  <si>
    <t xml:space="preserve">河出書房新社 </t>
  </si>
  <si>
    <t xml:space="preserve">2023.5 </t>
  </si>
  <si>
    <t>児・仕事20-7</t>
    <rPh sb="0" eb="1">
      <t>ジ</t>
    </rPh>
    <rPh sb="2" eb="4">
      <t>シゴト</t>
    </rPh>
    <phoneticPr fontId="0"/>
  </si>
  <si>
    <t>児文館
2013</t>
  </si>
  <si>
    <t>1124076322</t>
  </si>
  <si>
    <t>1124076314</t>
  </si>
  <si>
    <t>1124076330</t>
  </si>
  <si>
    <t>1124076348</t>
  </si>
  <si>
    <t>1124076355</t>
  </si>
  <si>
    <t>1124076363</t>
  </si>
  <si>
    <t>1124076371</t>
  </si>
  <si>
    <t>出版年月日</t>
    <rPh sb="0" eb="2">
      <t>シュッパン</t>
    </rPh>
    <rPh sb="2" eb="5">
      <t>ネンガッピ</t>
    </rPh>
    <phoneticPr fontId="6"/>
  </si>
  <si>
    <t>セット年度</t>
    <rPh sb="3" eb="5">
      <t>ネンド</t>
    </rPh>
    <phoneticPr fontId="6"/>
  </si>
  <si>
    <t xml:space="preserve">鳥獣戯画を知る </t>
  </si>
  <si>
    <t xml:space="preserve">土屋/貴裕‖監修 </t>
  </si>
  <si>
    <t xml:space="preserve">金の星社 </t>
  </si>
  <si>
    <t xml:space="preserve">2023.2 </t>
  </si>
  <si>
    <t>児文館2023</t>
  </si>
  <si>
    <t>児・美術2-1</t>
    <rPh sb="0" eb="1">
      <t>ジ</t>
    </rPh>
    <rPh sb="2" eb="4">
      <t>ビジュツ</t>
    </rPh>
    <phoneticPr fontId="0"/>
  </si>
  <si>
    <t>1124076207</t>
  </si>
  <si>
    <t xml:space="preserve">鳥獣戯画を読み解く </t>
  </si>
  <si>
    <t>児・美術2-2</t>
    <rPh sb="0" eb="1">
      <t>ジ</t>
    </rPh>
    <rPh sb="2" eb="4">
      <t>ビジュツ</t>
    </rPh>
    <phoneticPr fontId="0"/>
  </si>
  <si>
    <t>1124076215</t>
  </si>
  <si>
    <t xml:space="preserve">鳥獣戯画と日本文化 </t>
  </si>
  <si>
    <t>児・美術2-3</t>
    <rPh sb="0" eb="1">
      <t>ジ</t>
    </rPh>
    <rPh sb="2" eb="4">
      <t>ビジュツ</t>
    </rPh>
    <phoneticPr fontId="0"/>
  </si>
  <si>
    <t>1124076223</t>
  </si>
  <si>
    <t xml:space="preserve">日本人なら知っておきたい『北斎漫画』の世界 1 日本中で人気沸騰『北斎漫画』って何?  </t>
  </si>
  <si>
    <t xml:space="preserve">浦上/満‖監修 </t>
  </si>
  <si>
    <t xml:space="preserve">フレーベル館 </t>
  </si>
  <si>
    <t>児・美術2-4</t>
    <rPh sb="0" eb="1">
      <t>ジ</t>
    </rPh>
    <rPh sb="2" eb="4">
      <t>ビジュツ</t>
    </rPh>
    <phoneticPr fontId="0"/>
  </si>
  <si>
    <t>1124076231</t>
  </si>
  <si>
    <t xml:space="preserve">日本人なら知っておきたい『北斎漫画』の世界 2 ハンパない描画スキルおどる『北斎漫画』!  </t>
  </si>
  <si>
    <t>児・美術2-5</t>
    <rPh sb="0" eb="1">
      <t>ジ</t>
    </rPh>
    <rPh sb="2" eb="4">
      <t>ビジュツ</t>
    </rPh>
    <phoneticPr fontId="0"/>
  </si>
  <si>
    <t>1124076249</t>
  </si>
  <si>
    <t xml:space="preserve">日本人なら知っておきたい『北斎漫画』の世界 3 HOKUSAI MANGAがゆく!  </t>
  </si>
  <si>
    <t>児・美術2-6</t>
    <rPh sb="0" eb="1">
      <t>ジ</t>
    </rPh>
    <rPh sb="2" eb="4">
      <t>ビジュツ</t>
    </rPh>
    <phoneticPr fontId="0"/>
  </si>
  <si>
    <t>1124076256</t>
  </si>
  <si>
    <t xml:space="preserve">作って発見!日本の美術 :埴輪も!屛風も!鳥獣戯画も! </t>
  </si>
  <si>
    <t xml:space="preserve">金子/信久‖著・工作 </t>
  </si>
  <si>
    <t xml:space="preserve">東京美術 </t>
  </si>
  <si>
    <t>児・美術2-7</t>
    <rPh sb="0" eb="1">
      <t>ジ</t>
    </rPh>
    <rPh sb="2" eb="4">
      <t>ビジュツ</t>
    </rPh>
    <phoneticPr fontId="0"/>
  </si>
  <si>
    <t>1124076264</t>
  </si>
  <si>
    <t xml:space="preserve">日本の伝統文様をさがそう 1 季節を感じる文様  </t>
  </si>
  <si>
    <t xml:space="preserve">熊谷/博人‖文・絵 </t>
  </si>
  <si>
    <t xml:space="preserve">大月書店 </t>
  </si>
  <si>
    <t xml:space="preserve">2020.11 </t>
  </si>
  <si>
    <t>児・美術2-8</t>
    <rPh sb="0" eb="1">
      <t>ジ</t>
    </rPh>
    <rPh sb="2" eb="4">
      <t>ビジュツ</t>
    </rPh>
    <phoneticPr fontId="0"/>
  </si>
  <si>
    <t>1124076272</t>
  </si>
  <si>
    <t xml:space="preserve">日本の伝統文様をさがそう 2 動物園・公園で楽しむ文様  </t>
  </si>
  <si>
    <t xml:space="preserve">2021.1 </t>
  </si>
  <si>
    <t>児・美術2-9</t>
    <rPh sb="0" eb="1">
      <t>ジ</t>
    </rPh>
    <rPh sb="2" eb="4">
      <t>ビジュツ</t>
    </rPh>
    <phoneticPr fontId="0"/>
  </si>
  <si>
    <t>1124076280</t>
  </si>
  <si>
    <t xml:space="preserve">日本の伝統文様をさがそう 3 身近なものから調べる文様  </t>
  </si>
  <si>
    <t xml:space="preserve">2021.2 </t>
  </si>
  <si>
    <t>児・美術2-10</t>
    <rPh sb="0" eb="1">
      <t>ジ</t>
    </rPh>
    <rPh sb="2" eb="4">
      <t>ビジュツ</t>
    </rPh>
    <phoneticPr fontId="0"/>
  </si>
  <si>
    <t>1124076298</t>
  </si>
  <si>
    <t xml:space="preserve">日本の伝統文様をさがそう 4 体験学習で出会える文様  </t>
  </si>
  <si>
    <t>児・美術2-11</t>
    <rPh sb="0" eb="1">
      <t>ジ</t>
    </rPh>
    <rPh sb="2" eb="4">
      <t>ビジュツ</t>
    </rPh>
    <phoneticPr fontId="0"/>
  </si>
  <si>
    <t>1124076306</t>
  </si>
  <si>
    <t>■美術2(日本)</t>
    <rPh sb="5" eb="7">
      <t>ニホン</t>
    </rPh>
    <phoneticPr fontId="5"/>
  </si>
  <si>
    <t>■生物4(バイオミメティクス)</t>
    <phoneticPr fontId="5"/>
  </si>
  <si>
    <t xml:space="preserve">すごい!ミミックメーカー :生き物をヒントに世界を変えた発明家たち </t>
  </si>
  <si>
    <t xml:space="preserve">竹内/薫‖監修 ノードストロム‖文 ボストン‖絵 今井/悟朗‖訳 </t>
  </si>
  <si>
    <t xml:space="preserve">西村書店 </t>
  </si>
  <si>
    <t>児文館2024</t>
  </si>
  <si>
    <t>児・生物4-1</t>
    <rPh sb="0" eb="1">
      <t>ジ</t>
    </rPh>
    <rPh sb="2" eb="4">
      <t>セイブツ</t>
    </rPh>
    <phoneticPr fontId="0"/>
  </si>
  <si>
    <t>1124075977</t>
  </si>
  <si>
    <t xml:space="preserve">生きものがたり :ぼくら、ものづくりとデザインの天才だ! </t>
  </si>
  <si>
    <t xml:space="preserve">クリスティアン・ドリオン‖文 ゴーシャ・ヘルバ‖絵 木下/千尋‖訳 </t>
  </si>
  <si>
    <t xml:space="preserve">教育画劇 </t>
  </si>
  <si>
    <t xml:space="preserve">2022.4 </t>
  </si>
  <si>
    <t>児・生物4-2</t>
    <rPh sb="0" eb="1">
      <t>ジ</t>
    </rPh>
    <rPh sb="2" eb="4">
      <t>セイブツ</t>
    </rPh>
    <phoneticPr fontId="0"/>
  </si>
  <si>
    <t>1124076173</t>
  </si>
  <si>
    <t xml:space="preserve">デザインをまねよう! :生きものすごワザ図鑑 </t>
  </si>
  <si>
    <t xml:space="preserve"> </t>
  </si>
  <si>
    <t>児・生物4-3</t>
    <rPh sb="0" eb="1">
      <t>ジ</t>
    </rPh>
    <rPh sb="2" eb="4">
      <t>セイブツ</t>
    </rPh>
    <phoneticPr fontId="0"/>
  </si>
  <si>
    <t>1124076181</t>
  </si>
  <si>
    <t xml:space="preserve">生き物たちが先生だ :しくみをまねて未来をひらくバイオミメティクス </t>
  </si>
  <si>
    <t xml:space="preserve">針山/孝彦‖著 安斉/俊‖画 </t>
  </si>
  <si>
    <t>児・生物4-4</t>
    <rPh sb="0" eb="1">
      <t>ジ</t>
    </rPh>
    <rPh sb="2" eb="4">
      <t>セイブツ</t>
    </rPh>
    <phoneticPr fontId="0"/>
  </si>
  <si>
    <t>1124076199</t>
  </si>
  <si>
    <t xml:space="preserve">地球を救うスーパーヒーロー生き物図鑑 </t>
  </si>
  <si>
    <t xml:space="preserve">下村/政嗣‖著 谷口/守‖著 針山/孝彦‖著 平坂/雅男‖著 穂積/篤‖著 </t>
  </si>
  <si>
    <t xml:space="preserve">エクスナレッジ </t>
  </si>
  <si>
    <t xml:space="preserve">2022.10 </t>
  </si>
  <si>
    <t>児・生物4-5</t>
    <rPh sb="0" eb="1">
      <t>ジ</t>
    </rPh>
    <rPh sb="2" eb="4">
      <t>セイブツ</t>
    </rPh>
    <phoneticPr fontId="0"/>
  </si>
  <si>
    <t>1212476350</t>
  </si>
  <si>
    <t xml:space="preserve">こぐまちゃんとどうぶつえん </t>
  </si>
  <si>
    <t xml:space="preserve">森/比左志‖著 わだ/よしおみ‖著 若山/憲‖著 </t>
  </si>
  <si>
    <t xml:space="preserve">こぐま社 </t>
  </si>
  <si>
    <t xml:space="preserve">なかつか/ゆみこ‖さく・え </t>
  </si>
  <si>
    <t>■伝記5（女性の伝記)</t>
    <phoneticPr fontId="5"/>
  </si>
  <si>
    <t xml:space="preserve">わたしは反対! :社会をかえたアメリカ最高裁判事RBG </t>
  </si>
  <si>
    <t xml:space="preserve">デビー・リヴィ‖文 エリザベス・バドリー‖絵 さくま/ゆみこ‖訳 </t>
  </si>
  <si>
    <t xml:space="preserve">2022.11 </t>
  </si>
  <si>
    <t>児文館2023</t>
    <phoneticPr fontId="5"/>
  </si>
  <si>
    <t>児・伝記５-1</t>
    <rPh sb="0" eb="1">
      <t>ジ</t>
    </rPh>
    <rPh sb="2" eb="4">
      <t>デンキ</t>
    </rPh>
    <phoneticPr fontId="46"/>
  </si>
  <si>
    <t>1124075969</t>
    <phoneticPr fontId="46"/>
  </si>
  <si>
    <t xml:space="preserve">これがわたしの生きる道!伝記日本の女性たち 1 医療・科学の道を開いた  </t>
  </si>
  <si>
    <t xml:space="preserve">青山/由紀‖監修 </t>
  </si>
  <si>
    <t xml:space="preserve">汐文社 </t>
  </si>
  <si>
    <t>児・伝記５-2</t>
    <rPh sb="0" eb="1">
      <t>ジ</t>
    </rPh>
    <rPh sb="2" eb="4">
      <t>デンキ</t>
    </rPh>
    <phoneticPr fontId="46"/>
  </si>
  <si>
    <t>1124076108</t>
    <phoneticPr fontId="46"/>
  </si>
  <si>
    <t xml:space="preserve">これがわたしの生きる道!伝記日本の女性たち 2 教育・福祉に貢献した  </t>
  </si>
  <si>
    <t>児・伝記５-3</t>
    <rPh sb="0" eb="1">
      <t>ジ</t>
    </rPh>
    <rPh sb="2" eb="4">
      <t>デンキ</t>
    </rPh>
    <phoneticPr fontId="46"/>
  </si>
  <si>
    <t>1124076116</t>
    <phoneticPr fontId="46"/>
  </si>
  <si>
    <t xml:space="preserve">これがわたしの生きる道!伝記日本の女性たち 3 文化・スポーツで活やく  </t>
  </si>
  <si>
    <t>児・伝記５-4</t>
    <rPh sb="0" eb="1">
      <t>ジ</t>
    </rPh>
    <rPh sb="2" eb="4">
      <t>デンキ</t>
    </rPh>
    <phoneticPr fontId="46"/>
  </si>
  <si>
    <t>1124076124</t>
    <phoneticPr fontId="46"/>
  </si>
  <si>
    <t xml:space="preserve">マララ・ユスフザイ :1冊の本、1本のペンで世界を変える! </t>
  </si>
  <si>
    <t xml:space="preserve">リサ・ウィリアムソン‖著 マイク・スミス‖絵 飯野/眞由美‖訳 </t>
  </si>
  <si>
    <t xml:space="preserve">文溪堂 </t>
  </si>
  <si>
    <t>児・伝記５-5</t>
    <rPh sb="0" eb="1">
      <t>ジ</t>
    </rPh>
    <rPh sb="2" eb="4">
      <t>デンキ</t>
    </rPh>
    <phoneticPr fontId="46"/>
  </si>
  <si>
    <t>1124076132</t>
    <phoneticPr fontId="46"/>
  </si>
  <si>
    <t xml:space="preserve">グレタ・トゥーンベリ :みんなで止めよう!気候危機 </t>
  </si>
  <si>
    <t xml:space="preserve">トレイシー・ターナー‖著 トム・ナイト‖絵 飯野/眞由美‖訳 </t>
  </si>
  <si>
    <t>児・伝記５-6</t>
    <rPh sb="0" eb="1">
      <t>ジ</t>
    </rPh>
    <rPh sb="2" eb="4">
      <t>デンキ</t>
    </rPh>
    <phoneticPr fontId="46"/>
  </si>
  <si>
    <t>1124076140</t>
    <phoneticPr fontId="46"/>
  </si>
  <si>
    <t xml:space="preserve">丸木俊 :「原爆の図」を描き世界に戦争を伝える </t>
  </si>
  <si>
    <t xml:space="preserve">岡村/幸宣‖文 </t>
  </si>
  <si>
    <t xml:space="preserve">あかね書房 </t>
  </si>
  <si>
    <t>児・伝記５-7</t>
    <rPh sb="0" eb="1">
      <t>ジ</t>
    </rPh>
    <rPh sb="2" eb="4">
      <t>デンキ</t>
    </rPh>
    <phoneticPr fontId="46"/>
  </si>
  <si>
    <t>1124076157</t>
    <phoneticPr fontId="46"/>
  </si>
  <si>
    <t xml:space="preserve">カタリン・カリコ :mRNAワクチンを生んだ科学者 </t>
  </si>
  <si>
    <t xml:space="preserve">増田/ユリヤ‖著 </t>
  </si>
  <si>
    <t xml:space="preserve">ポプラ社 </t>
  </si>
  <si>
    <t xml:space="preserve">2023.8 </t>
  </si>
  <si>
    <t>児・伝記５-8</t>
    <rPh sb="0" eb="1">
      <t>ジ</t>
    </rPh>
    <rPh sb="2" eb="4">
      <t>デンキ</t>
    </rPh>
    <phoneticPr fontId="46"/>
  </si>
  <si>
    <t>1124076165</t>
    <phoneticPr fontId="46"/>
  </si>
  <si>
    <t>サワッテゴランナンノハナ?</t>
  </si>
  <si>
    <t>さわってごらんいまなんじ?</t>
  </si>
  <si>
    <t xml:space="preserve">児文館/2023/さわ1-9 </t>
    <phoneticPr fontId="5"/>
  </si>
  <si>
    <t xml:space="preserve">児文館/2023/さわ2-7 </t>
  </si>
  <si>
    <t xml:space="preserve">児文館/2023/さわ2-8 </t>
  </si>
  <si>
    <t>■YA（中高生）用18</t>
    <phoneticPr fontId="5"/>
  </si>
  <si>
    <t>■YA（中高生）用19</t>
    <phoneticPr fontId="5"/>
  </si>
  <si>
    <t xml:space="preserve">カキワリの劇場 </t>
  </si>
  <si>
    <t xml:space="preserve">小林/賢太郎‖絵と文 </t>
  </si>
  <si>
    <t xml:space="preserve">ゆりかごになりたい、とヤナギは言った </t>
  </si>
  <si>
    <t xml:space="preserve">ベッテ・ウェステラ‖文 ヘンリエッテ・ブーレンダンス‖絵 塩崎/香織‖訳 </t>
  </si>
  <si>
    <t xml:space="preserve">化学同人 </t>
  </si>
  <si>
    <t xml:space="preserve">兼好法師と徒然草 </t>
  </si>
  <si>
    <t xml:space="preserve">中野/貴文‖監修 </t>
  </si>
  <si>
    <t xml:space="preserve">ほるぷ出版 </t>
  </si>
  <si>
    <t xml:space="preserve">紫式部と源氏物語 </t>
  </si>
  <si>
    <t xml:space="preserve">川村/裕子‖監修 </t>
  </si>
  <si>
    <t xml:space="preserve">ベアトリスの予言 </t>
  </si>
  <si>
    <t xml:space="preserve">ケイト・ディカミロ‖作 ソフィー・ブラッコール‖絵 宮下/嶺夫‖訳 </t>
  </si>
  <si>
    <t xml:space="preserve">評論社 </t>
  </si>
  <si>
    <t xml:space="preserve">小泉八雲と妖怪 </t>
  </si>
  <si>
    <t xml:space="preserve">小泉/凡‖著 </t>
  </si>
  <si>
    <t xml:space="preserve">玉川大学出版部 </t>
  </si>
  <si>
    <t xml:space="preserve">人魚姫の町 </t>
  </si>
  <si>
    <t xml:space="preserve">柏葉/幸子‖著 さいとう/ゆきこ‖絵 </t>
  </si>
  <si>
    <t xml:space="preserve">講談社 </t>
  </si>
  <si>
    <t xml:space="preserve">しかばねの物語 :チベットのむかしばなし </t>
  </si>
  <si>
    <t xml:space="preserve">星/泉‖編訳 蔵西‖絵 </t>
  </si>
  <si>
    <t xml:space="preserve">のら書店 </t>
  </si>
  <si>
    <t xml:space="preserve">ヤング・シャーロック・ホームズ :児童版 1 死の煙  </t>
  </si>
  <si>
    <t xml:space="preserve">アンドリュー・レーン‖作 </t>
  </si>
  <si>
    <t xml:space="preserve">あきらめなかった男 :大黒屋光太夫の漂流記 </t>
  </si>
  <si>
    <t xml:space="preserve">小前/亮‖作 おとない/ちあき‖絵 </t>
  </si>
  <si>
    <t xml:space="preserve">フォグ :霧の色をしたオオカミ </t>
  </si>
  <si>
    <t xml:space="preserve">マルタ・パラッツェージ‖作 杉本/あり‖訳 Naffy‖イラスト </t>
  </si>
  <si>
    <t xml:space="preserve">セントエルモの光 :久閑野高校天文部の、春と夏 </t>
  </si>
  <si>
    <t xml:space="preserve">天川/栄人‖著 </t>
  </si>
  <si>
    <t xml:space="preserve">アンドロメダの涙 :久閑野高校天文部の、秋と冬 </t>
  </si>
  <si>
    <t xml:space="preserve">お金と僕らの物語 :知恵の実の物語 </t>
  </si>
  <si>
    <t xml:space="preserve">佐々木/裕平‖著 木平/木綿‖構成 </t>
  </si>
  <si>
    <t xml:space="preserve">Gakken </t>
  </si>
  <si>
    <t xml:space="preserve">杉森くんを殺すには </t>
  </si>
  <si>
    <t xml:space="preserve">長谷川/まりる‖作 おさつ‖装画・挿絵 </t>
  </si>
  <si>
    <t xml:space="preserve">キミの知らない恋の物語 :トキメク〜はじめての恋 </t>
  </si>
  <si>
    <t xml:space="preserve">中田/永一‖著 加藤/千恵‖著 桜庭/一樹‖著 三浦/しをん‖著 瀧井/朝世‖編 </t>
  </si>
  <si>
    <t xml:space="preserve">きみの話を聞かせてくれよ </t>
  </si>
  <si>
    <t xml:space="preserve">村上/雅郁‖作 カシワイ‖絵 </t>
  </si>
  <si>
    <t xml:space="preserve">どすこい! </t>
  </si>
  <si>
    <t xml:space="preserve">森埜/こみち‖作 佐藤/真紀子‖絵 </t>
  </si>
  <si>
    <t xml:space="preserve">国土社 </t>
  </si>
  <si>
    <t xml:space="preserve">ルール! </t>
  </si>
  <si>
    <t xml:space="preserve">工藤/純子‖著 </t>
  </si>
  <si>
    <t xml:space="preserve">はじめて読むレオナルド・ダ・ヴィンチ </t>
  </si>
  <si>
    <t xml:space="preserve">石崎/洋司‖著 </t>
  </si>
  <si>
    <t xml:space="preserve">出世できない孔子と、悩める十人の弟子たち。 </t>
  </si>
  <si>
    <t xml:space="preserve">下村/湖人‖原作 森/久人‖小説 </t>
  </si>
  <si>
    <t xml:space="preserve">かわらばん屋の娘 </t>
  </si>
  <si>
    <t xml:space="preserve">森川/成美‖作 伊野/孝行‖画 富澤/達三‖監修・解説 </t>
  </si>
  <si>
    <t xml:space="preserve">ケモノたちがはしる道 </t>
  </si>
  <si>
    <t xml:space="preserve">黒川/裕子‖作 </t>
  </si>
  <si>
    <t xml:space="preserve">ハーベスト </t>
  </si>
  <si>
    <t xml:space="preserve">花里/真希‖著 </t>
  </si>
  <si>
    <t xml:space="preserve">動物たちのささやき </t>
  </si>
  <si>
    <t xml:space="preserve">堀米/薫‖作 三上/唯‖絵 </t>
  </si>
  <si>
    <t xml:space="preserve">10代のうちに知っておきたい言葉と心の切りかえ術 :日常の“あの場面”をどう乗りきればいいかを学ぶ、話し方教室 </t>
  </si>
  <si>
    <t xml:space="preserve">大野/萌子‖著 </t>
  </si>
  <si>
    <t xml:space="preserve">笠間書院 </t>
  </si>
  <si>
    <t xml:space="preserve">猿の手 </t>
  </si>
  <si>
    <t xml:space="preserve">ウィリアム・ワイマーク・ジェイコブズ‖[ほか]原作 富安/陽子‖文 アン/マサコ‖絵 </t>
  </si>
  <si>
    <t xml:space="preserve">生きものは不思議 :最前線に立つ研究者15人の白熱!講義 </t>
  </si>
  <si>
    <t xml:space="preserve">河出書房新社‖編 池田/譲‖[ほか]著 </t>
  </si>
  <si>
    <t xml:space="preserve">夜空にひらく </t>
  </si>
  <si>
    <t xml:space="preserve">いとう/みく‖著 </t>
  </si>
  <si>
    <t xml:space="preserve">アリス館 </t>
  </si>
  <si>
    <t xml:space="preserve">起業家フェリックスは12歳 </t>
  </si>
  <si>
    <t xml:space="preserve">アンドリュー・ノリス‖著 千葉/茂樹‖訳 </t>
  </si>
  <si>
    <t xml:space="preserve">あすなろ書房 </t>
  </si>
  <si>
    <t xml:space="preserve">図書館がくれた宝物 </t>
  </si>
  <si>
    <t xml:space="preserve">ケイト・アルバス‖作 櫛田/理絵‖訳 </t>
  </si>
  <si>
    <t xml:space="preserve">徳間書店 </t>
  </si>
  <si>
    <t xml:space="preserve">いじめにパンチ! :あたしの小学校ライフ最後の戦い </t>
  </si>
  <si>
    <t xml:space="preserve">黒野/伸一‖作 佐竹/美保‖絵 </t>
  </si>
  <si>
    <t xml:space="preserve">ぼくはうそをついた </t>
  </si>
  <si>
    <t xml:space="preserve">西村/すぐり‖作 中島/花野‖絵 </t>
  </si>
  <si>
    <t xml:space="preserve">クロスオーバー </t>
  </si>
  <si>
    <t xml:space="preserve">クワミ・アレグザンダー‖作 原田/勝‖訳 </t>
  </si>
  <si>
    <t xml:space="preserve">岩波書店 </t>
  </si>
  <si>
    <t xml:space="preserve">葉っぱの地図 </t>
  </si>
  <si>
    <t xml:space="preserve">ヤロー・タウンゼンド‖作 井上/里‖訳 </t>
  </si>
  <si>
    <t xml:space="preserve">わたしに続く道 </t>
  </si>
  <si>
    <t xml:space="preserve">山本/悦子‖作 佐藤/真紀子‖絵 </t>
  </si>
  <si>
    <t xml:space="preserve">水はどこからやってくる? :水を育てる菌と土と森 </t>
  </si>
  <si>
    <t xml:space="preserve">浜田/久美子‖著 </t>
  </si>
  <si>
    <t xml:space="preserve">車いすでジャンプ! </t>
  </si>
  <si>
    <t xml:space="preserve">モニカ・ロー‖作 中井/はるの‖訳 </t>
  </si>
  <si>
    <t xml:space="preserve">西の果ての白馬 </t>
  </si>
  <si>
    <t xml:space="preserve">マイケル・モーパーゴ‖作 ないとう/ふみこ‖訳 </t>
  </si>
  <si>
    <t xml:space="preserve">アゲイン </t>
  </si>
  <si>
    <t xml:space="preserve">あんず/ゆき‖作 丹下/京子‖絵 </t>
  </si>
  <si>
    <t xml:space="preserve">ローラ・ディーンにふりまわされてる </t>
  </si>
  <si>
    <t xml:space="preserve">マリコ・タマキ‖作 三辺/律子‖訳 ローズマリー・ヴァレロ・オコーネル‖画 </t>
  </si>
  <si>
    <t xml:space="preserve">お城の人々 </t>
  </si>
  <si>
    <t xml:space="preserve">ジョーン・エイキン‖著 三辺/律子‖訳 </t>
  </si>
  <si>
    <t xml:space="preserve">東京創元社 </t>
  </si>
  <si>
    <t xml:space="preserve">54字の物語11 :意味がわかるとゾクゾクする超短編小説 </t>
  </si>
  <si>
    <t xml:space="preserve">氏田/雄介‖編著 武田/侑大‖絵 </t>
  </si>
  <si>
    <t xml:space="preserve">PHP研究所 </t>
  </si>
  <si>
    <t xml:space="preserve">教室のゴルディロックスゾーン </t>
  </si>
  <si>
    <t xml:space="preserve">こざわ/たまこ‖著 </t>
  </si>
  <si>
    <t xml:space="preserve">3年間ホケツだった僕がドイツでサッカー指導者になった話 </t>
  </si>
  <si>
    <t xml:space="preserve">中野/吉之伴‖著 </t>
  </si>
  <si>
    <t xml:space="preserve">#ハッシュタグストーリー </t>
  </si>
  <si>
    <t xml:space="preserve">麻布競馬場／著 柿原朋哉／著 カツセマサヒコ／著 木爾チレン／著 </t>
  </si>
  <si>
    <t xml:space="preserve">双葉社 </t>
  </si>
  <si>
    <t xml:space="preserve">優等生サバイバル :青春を生き抜く13の法則 </t>
  </si>
  <si>
    <t xml:space="preserve">ファン/ヨンミ‖作 キム/イネ‖訳 </t>
  </si>
  <si>
    <t xml:space="preserve">根っからの悪人っているの? :被害と加害のあいだ </t>
  </si>
  <si>
    <t xml:space="preserve">坂上/香‖著 </t>
  </si>
  <si>
    <t xml:space="preserve">創元社 </t>
  </si>
  <si>
    <t>2023年1月</t>
  </si>
  <si>
    <t>2023年2月</t>
  </si>
  <si>
    <t>2023年7月</t>
  </si>
  <si>
    <t>2023年3月</t>
  </si>
  <si>
    <t>2023年4月</t>
  </si>
  <si>
    <t>2023年8月</t>
  </si>
  <si>
    <t>2023年9月</t>
  </si>
  <si>
    <t>2023年12月</t>
  </si>
  <si>
    <t>2023年5月</t>
  </si>
  <si>
    <t>2023年11月</t>
  </si>
  <si>
    <t>2023年6月</t>
  </si>
  <si>
    <t>2024年2月</t>
  </si>
  <si>
    <t>児・読YA18-1</t>
  </si>
  <si>
    <t>児・読YA18-2</t>
  </si>
  <si>
    <t>児・読YA18-3</t>
  </si>
  <si>
    <t>児・読YA18-4</t>
  </si>
  <si>
    <t>児・読YA18-5</t>
  </si>
  <si>
    <t>児・読YA18-6</t>
  </si>
  <si>
    <t>児・読YA18-7</t>
  </si>
  <si>
    <t>児・読YA18-8</t>
  </si>
  <si>
    <t>児・読YA18-9</t>
  </si>
  <si>
    <t>児・読YA18-10</t>
  </si>
  <si>
    <t>児・読YA18-11</t>
  </si>
  <si>
    <t>児・読YA18-12</t>
  </si>
  <si>
    <t>児・読YA18-13</t>
  </si>
  <si>
    <t>児・読YA18-14</t>
  </si>
  <si>
    <t>児・読YA18-15</t>
  </si>
  <si>
    <t>児・読YA18-16</t>
  </si>
  <si>
    <t>児・読YA18-17</t>
  </si>
  <si>
    <t>児・読YA18-18</t>
  </si>
  <si>
    <t>児・読YA18-19</t>
  </si>
  <si>
    <t>児・読YA18-20</t>
  </si>
  <si>
    <t>児・読YA18-21</t>
  </si>
  <si>
    <t>児・読YA18-22</t>
  </si>
  <si>
    <t>児・読YA18-23</t>
  </si>
  <si>
    <t>児・読YA18-24</t>
  </si>
  <si>
    <t>児・読YA18-25</t>
  </si>
  <si>
    <t>児・読YA18-26</t>
  </si>
  <si>
    <t>児・読YA18-27</t>
  </si>
  <si>
    <t>児・読YA18-28</t>
  </si>
  <si>
    <t>児・読YA18-29</t>
  </si>
  <si>
    <t>児・読YA18-30</t>
  </si>
  <si>
    <t>児・読YA18-31</t>
  </si>
  <si>
    <t>児・読YA18-32</t>
  </si>
  <si>
    <t>児・読YA18-33</t>
  </si>
  <si>
    <t>児・読YA18-34</t>
  </si>
  <si>
    <t>児・読YA18-35</t>
  </si>
  <si>
    <t>児・読YA18-36</t>
  </si>
  <si>
    <t>児・読YA18-37</t>
  </si>
  <si>
    <t>児・読YA18-38</t>
  </si>
  <si>
    <t>児・読YA18-39</t>
  </si>
  <si>
    <t>児・読YA18-40</t>
  </si>
  <si>
    <t>児・読YA18-41</t>
  </si>
  <si>
    <t>児・読YA18-42</t>
  </si>
  <si>
    <t>児・読YA18-43</t>
  </si>
  <si>
    <t>児・読YA18-44</t>
  </si>
  <si>
    <t>児・読YA18-45</t>
  </si>
  <si>
    <t>児・読YA18-46</t>
  </si>
  <si>
    <t>児・読YA18-47</t>
  </si>
  <si>
    <t>児・読YA18-48</t>
  </si>
  <si>
    <t>児・読YA18-49</t>
  </si>
  <si>
    <t>児・読YA18-50</t>
  </si>
  <si>
    <t>児・読YA17-1</t>
  </si>
  <si>
    <t>児・読YA17-2</t>
  </si>
  <si>
    <t>児・読YA17-3</t>
  </si>
  <si>
    <t>児・読YA17-4</t>
  </si>
  <si>
    <t>児・読YA17-5</t>
  </si>
  <si>
    <t>児・読YA17-6</t>
  </si>
  <si>
    <t>児・読YA17-7</t>
  </si>
  <si>
    <t>児・読YA17-8</t>
  </si>
  <si>
    <t>児・読YA17-9</t>
  </si>
  <si>
    <t>児・読YA17-10</t>
  </si>
  <si>
    <t>児・読YA17-11</t>
  </si>
  <si>
    <t>児・読YA17-12</t>
  </si>
  <si>
    <t>児・読YA17-13</t>
  </si>
  <si>
    <t>児・読YA17-14</t>
  </si>
  <si>
    <t>児・読YA17-15</t>
  </si>
  <si>
    <t>児・読YA17-16</t>
  </si>
  <si>
    <t>児・読YA17-17</t>
  </si>
  <si>
    <t>児・読YA17-18</t>
  </si>
  <si>
    <t>児・読YA17-19</t>
  </si>
  <si>
    <t>児・読YA17-20</t>
  </si>
  <si>
    <t>児・読YA17-21</t>
  </si>
  <si>
    <t>児・読YA17-22</t>
  </si>
  <si>
    <t>児・読YA17-23</t>
  </si>
  <si>
    <t>児・読YA17-24</t>
  </si>
  <si>
    <t>児・読YA17-25</t>
  </si>
  <si>
    <t>児・読YA17-26</t>
  </si>
  <si>
    <t>児・読YA17-27</t>
  </si>
  <si>
    <t>児・読YA17-28</t>
  </si>
  <si>
    <t>児・読YA17-29</t>
  </si>
  <si>
    <t>児・読YA17-30</t>
  </si>
  <si>
    <t>児・読YA17-31</t>
  </si>
  <si>
    <t>児・読YA17-32</t>
  </si>
  <si>
    <t>児・読YA17-33</t>
  </si>
  <si>
    <t>児・読YA17-34</t>
  </si>
  <si>
    <t>児・読YA17-35</t>
  </si>
  <si>
    <t>児・読YA17-36</t>
  </si>
  <si>
    <t>児・読YA17-37</t>
  </si>
  <si>
    <t>児・読YA17-38</t>
  </si>
  <si>
    <t>児・読YA17-39</t>
  </si>
  <si>
    <t>児・読YA17-40</t>
  </si>
  <si>
    <t>児・読YA17-41</t>
  </si>
  <si>
    <t>児・読YA17-42</t>
  </si>
  <si>
    <t>児・読YA17-43</t>
  </si>
  <si>
    <t>児・読YA17-44</t>
  </si>
  <si>
    <t>児・読YA17-45</t>
  </si>
  <si>
    <t>児・読YA17-46</t>
  </si>
  <si>
    <t>児・読YA17-47</t>
  </si>
  <si>
    <t>児・読YA17-48</t>
  </si>
  <si>
    <t>児・読YA17-49</t>
  </si>
  <si>
    <t>児・読YA17-50</t>
  </si>
  <si>
    <t>1124052471</t>
  </si>
  <si>
    <t>1124052489</t>
  </si>
  <si>
    <t>1124052497</t>
  </si>
  <si>
    <t>1124052513</t>
  </si>
  <si>
    <t>1212383192</t>
  </si>
  <si>
    <t>1124052505</t>
  </si>
  <si>
    <t>1124052521</t>
  </si>
  <si>
    <t>1124052539</t>
  </si>
  <si>
    <t>1124052547</t>
  </si>
  <si>
    <t>1124052554</t>
  </si>
  <si>
    <t>1212383283</t>
  </si>
  <si>
    <t>1124052562</t>
  </si>
  <si>
    <t>1124052570</t>
  </si>
  <si>
    <t>1124052588</t>
  </si>
  <si>
    <t>1124052596</t>
  </si>
  <si>
    <t>1124052604</t>
  </si>
  <si>
    <t>1124052612</t>
  </si>
  <si>
    <t>1124052620</t>
  </si>
  <si>
    <t>1124052638</t>
  </si>
  <si>
    <t>1124052646</t>
  </si>
  <si>
    <t>1124052653</t>
  </si>
  <si>
    <t>1124052661</t>
  </si>
  <si>
    <t>1124052679</t>
  </si>
  <si>
    <t>1124052687</t>
  </si>
  <si>
    <t>1124052695</t>
  </si>
  <si>
    <t>1124052703</t>
  </si>
  <si>
    <t>1124052711</t>
  </si>
  <si>
    <t>1124052729</t>
  </si>
  <si>
    <t>1124052737</t>
  </si>
  <si>
    <t>1124052745</t>
  </si>
  <si>
    <t>1124052752</t>
  </si>
  <si>
    <t>1124052760</t>
  </si>
  <si>
    <t>1124052778</t>
  </si>
  <si>
    <t>1124052786</t>
  </si>
  <si>
    <t>1124052794</t>
  </si>
  <si>
    <t>1124052802</t>
  </si>
  <si>
    <t>1124052810</t>
  </si>
  <si>
    <t>1124052828</t>
  </si>
  <si>
    <t>1124052836</t>
  </si>
  <si>
    <t>1124052844</t>
  </si>
  <si>
    <t>1124052851</t>
  </si>
  <si>
    <t>1124052869</t>
  </si>
  <si>
    <t>1124052877</t>
  </si>
  <si>
    <t>1212383309</t>
  </si>
  <si>
    <t>1212383275</t>
  </si>
  <si>
    <t>1212383317</t>
  </si>
  <si>
    <t>1212383291</t>
  </si>
  <si>
    <t>1212383325</t>
  </si>
  <si>
    <t>1212383333</t>
  </si>
  <si>
    <t>1212383341</t>
  </si>
  <si>
    <t xml:space="preserve">どっち? </t>
  </si>
  <si>
    <t xml:space="preserve">きみが生きるいまのおはなし </t>
  </si>
  <si>
    <t xml:space="preserve">わたしは地下鉄です </t>
  </si>
  <si>
    <t xml:space="preserve">紀貫之と古今和歌集 </t>
  </si>
  <si>
    <t xml:space="preserve">パフィン島の灯台守 </t>
  </si>
  <si>
    <t xml:space="preserve">ぼっち現代文 :わかり合えない私たちのための&lt;読解力&gt;入門 </t>
  </si>
  <si>
    <t xml:space="preserve">ジャンル特化型ホラーの扉 :八つの恐怖の物語 </t>
  </si>
  <si>
    <t xml:space="preserve">ひとりあそびの教科書 </t>
  </si>
  <si>
    <t xml:space="preserve">だれもみえない教室で </t>
  </si>
  <si>
    <t xml:space="preserve">チーム紫式部! </t>
  </si>
  <si>
    <t xml:space="preserve">恋愛相談 :「好き」だけじゃやっていけません </t>
  </si>
  <si>
    <t xml:space="preserve">ぼくらの胸キュンの作り方 </t>
  </si>
  <si>
    <t xml:space="preserve">スーパーのプリンセス </t>
  </si>
  <si>
    <t xml:space="preserve">文通小説 </t>
  </si>
  <si>
    <t xml:space="preserve">命をつなぐセラピードッグ物語 :名犬チロリとその仲間たち </t>
  </si>
  <si>
    <t xml:space="preserve">けものみちのにわ </t>
  </si>
  <si>
    <t xml:space="preserve">夜光貝のひかり </t>
  </si>
  <si>
    <t xml:space="preserve">川滝少年のスケッチブック </t>
  </si>
  <si>
    <t xml:space="preserve">アナタノキモチ </t>
  </si>
  <si>
    <t xml:space="preserve">あした、弁当を作る。 </t>
  </si>
  <si>
    <t xml:space="preserve">雨にシュクラン </t>
  </si>
  <si>
    <t xml:space="preserve">波あとが白く輝いている </t>
  </si>
  <si>
    <t xml:space="preserve">わたしたち地球クラブ </t>
  </si>
  <si>
    <t xml:space="preserve">シタマチ・レイクサイド・ロード </t>
  </si>
  <si>
    <t xml:space="preserve">ココロノナカノノノ </t>
  </si>
  <si>
    <t xml:space="preserve">いまにヘレンがくる </t>
  </si>
  <si>
    <t xml:space="preserve">モノクロの街の夜明けに </t>
  </si>
  <si>
    <t xml:space="preserve">アンナの戦争 :キンダートランスポートの少女の物語 </t>
  </si>
  <si>
    <t xml:space="preserve">名探偵ポアロ ゴルフ場殺人事件 </t>
  </si>
  <si>
    <t xml:space="preserve">オランジェット・ダイアリー </t>
  </si>
  <si>
    <t xml:space="preserve">ナスレディン スープのスープ :ジハド・ダルウィシュ ショートセレクション </t>
  </si>
  <si>
    <t xml:space="preserve">希望のひとしずく </t>
  </si>
  <si>
    <t xml:space="preserve">エール!主人公なぼくら </t>
  </si>
  <si>
    <t xml:space="preserve">アオナギの巣立つ森では </t>
  </si>
  <si>
    <t xml:space="preserve">ディス・イズ・マイ・トゥルース :わたしの真実 </t>
  </si>
  <si>
    <t xml:space="preserve">キオクがない! </t>
  </si>
  <si>
    <t xml:space="preserve">アマリとナイトブラザーズ 上 </t>
  </si>
  <si>
    <t xml:space="preserve">アマリとナイトブラザーズ 下 </t>
  </si>
  <si>
    <t xml:space="preserve">アニメ映画トラペジウム </t>
  </si>
  <si>
    <t xml:space="preserve">シーリと氷の海の海賊たち </t>
  </si>
  <si>
    <t xml:space="preserve">地図と星座の少女 </t>
  </si>
  <si>
    <t xml:space="preserve">最後の語り部 </t>
  </si>
  <si>
    <t xml:space="preserve">恋とそれとあと全部 </t>
  </si>
  <si>
    <t xml:space="preserve">それを世界と言うんだね :空を落ちて、君と出会う </t>
  </si>
  <si>
    <t xml:space="preserve">教室を生きのびる政治学 </t>
  </si>
  <si>
    <t xml:space="preserve">ツイート・ウォーズ :キュートでチーズな二人の関係 </t>
  </si>
  <si>
    <t xml:space="preserve">自分疲れ :ココロとカラダのあいだ </t>
  </si>
  <si>
    <t>児・読YA19-1</t>
  </si>
  <si>
    <t>児・読YA19-2</t>
  </si>
  <si>
    <t>児・読YA19-3</t>
  </si>
  <si>
    <t>児・読YA19-4</t>
  </si>
  <si>
    <t>児・読YA19-5</t>
  </si>
  <si>
    <t>児・読YA19-6</t>
  </si>
  <si>
    <t>児・読YA19-7</t>
  </si>
  <si>
    <t>児・読YA19-8</t>
  </si>
  <si>
    <t>児・読YA19-9</t>
  </si>
  <si>
    <t>児・読YA19-10</t>
  </si>
  <si>
    <t>児・読YA19-11</t>
  </si>
  <si>
    <t>児・読YA19-12</t>
  </si>
  <si>
    <t>児・読YA19-13</t>
  </si>
  <si>
    <t>児・読YA19-14</t>
  </si>
  <si>
    <t>児・読YA19-15</t>
  </si>
  <si>
    <t>児・読YA19-16</t>
  </si>
  <si>
    <t>児・読YA19-17</t>
  </si>
  <si>
    <t>児・読YA19-18</t>
  </si>
  <si>
    <t>児・読YA19-19</t>
  </si>
  <si>
    <t>児・読YA19-20</t>
  </si>
  <si>
    <t>児・読YA19-21</t>
  </si>
  <si>
    <t>児・読YA19-22</t>
  </si>
  <si>
    <t>児・読YA19-23</t>
  </si>
  <si>
    <t>児・読YA19-24</t>
  </si>
  <si>
    <t>児・読YA19-25</t>
  </si>
  <si>
    <t>児・読YA19-26</t>
  </si>
  <si>
    <t>児・読YA19-27</t>
  </si>
  <si>
    <t>児・読YA19-28</t>
  </si>
  <si>
    <t>児・読YA19-29</t>
  </si>
  <si>
    <t>児・読YA19-30</t>
  </si>
  <si>
    <t>児・読YA19-31</t>
  </si>
  <si>
    <t>児・読YA19-32</t>
  </si>
  <si>
    <t>児・読YA19-33</t>
  </si>
  <si>
    <t>児・読YA19-34</t>
  </si>
  <si>
    <t>児・読YA19-35</t>
  </si>
  <si>
    <t>児・読YA19-36</t>
  </si>
  <si>
    <t>児・読YA19-37</t>
  </si>
  <si>
    <t>児・読YA19-38</t>
  </si>
  <si>
    <t>児・読YA19-39</t>
  </si>
  <si>
    <t>児・読YA19-40</t>
  </si>
  <si>
    <t>児・読YA19-41</t>
  </si>
  <si>
    <t>児・読YA19-42</t>
  </si>
  <si>
    <t>児・読YA19-43</t>
  </si>
  <si>
    <t>児・読YA19-44</t>
  </si>
  <si>
    <t>児・読YA19-45</t>
  </si>
  <si>
    <t>児・読YA19-46</t>
  </si>
  <si>
    <t>児・読YA19-47</t>
  </si>
  <si>
    <t>児・読YA19-48</t>
  </si>
  <si>
    <t>児・読YA19-49</t>
  </si>
  <si>
    <t>児・読YA19-50</t>
  </si>
  <si>
    <t>2024年4月</t>
  </si>
  <si>
    <t xml:space="preserve">キボリノコンノ‖作 </t>
  </si>
  <si>
    <t xml:space="preserve">ジュリー・モースタッド‖作 横山/和江‖訳 </t>
  </si>
  <si>
    <t xml:space="preserve">文研出版 </t>
  </si>
  <si>
    <t xml:space="preserve">キム/ヒョウン‖文・絵 万木森/玲‖訳 </t>
  </si>
  <si>
    <t xml:space="preserve">マイケル・モーパーゴ‖作 ベンジー・デイヴィス‖絵 佐藤/見果夢‖やく </t>
  </si>
  <si>
    <t xml:space="preserve">小池/陽慈‖著 </t>
  </si>
  <si>
    <t xml:space="preserve">闇‖編著 澤村/伊智‖著 芦花公園‖著 平山/夢明‖著 雨穴‖著 五味/弘文‖著 瀬名/秀明‖著 田中/俊行‖著 梨‖著 </t>
  </si>
  <si>
    <t xml:space="preserve">宇野/常寛‖著 </t>
  </si>
  <si>
    <t xml:space="preserve">楠木/誠一郎‖作 酒井/以‖絵 </t>
  </si>
  <si>
    <t xml:space="preserve">森川/成美‖作 </t>
  </si>
  <si>
    <t xml:space="preserve">神戸/遙真‖著 木乃/ひのき‖画 </t>
  </si>
  <si>
    <t xml:space="preserve">佐和/みずえ‖作 O仮名だモ‖絵 </t>
  </si>
  <si>
    <t xml:space="preserve">眞島/めいり‖作 柊/有花‖絵 </t>
  </si>
  <si>
    <t xml:space="preserve">大木/トオル‖著 </t>
  </si>
  <si>
    <t xml:space="preserve">水凪/紅美子‖作 げみ‖絵 </t>
  </si>
  <si>
    <t xml:space="preserve">BL出版 </t>
  </si>
  <si>
    <t xml:space="preserve">遠藤/由実子‖作 </t>
  </si>
  <si>
    <t xml:space="preserve">小手鞠/るい‖作 川瀧/喜正‖絵 </t>
  </si>
  <si>
    <t xml:space="preserve">安田/夏菜‖著 </t>
  </si>
  <si>
    <t xml:space="preserve">ひこ・田中‖著 </t>
  </si>
  <si>
    <t xml:space="preserve">こまつ/あやこ‖著 </t>
  </si>
  <si>
    <t xml:space="preserve">蒼沼/洋人‖著 </t>
  </si>
  <si>
    <t xml:space="preserve">キャリー・ファイヤーストーン‖著 服部/理佳‖訳 </t>
  </si>
  <si>
    <t xml:space="preserve">濱野/京子‖作 </t>
  </si>
  <si>
    <t xml:space="preserve">戸森/しるこ‖著 カシワイ‖絵 </t>
  </si>
  <si>
    <t xml:space="preserve">光村図書出版 </t>
  </si>
  <si>
    <t xml:space="preserve">メアリー・ダウニング・ハーン‖作 もりうち/すみこ‖訳 </t>
  </si>
  <si>
    <t xml:space="preserve">偕成社 </t>
  </si>
  <si>
    <t xml:space="preserve">ルータ・セペティス‖作 野沢/佳織‖訳 </t>
  </si>
  <si>
    <t xml:space="preserve">ヘレン・ピーターズ‖作 尾崎/愛子‖訳 </t>
  </si>
  <si>
    <t xml:space="preserve">アガサ・クリスティー‖著 田村/義進‖訳 </t>
  </si>
  <si>
    <t xml:space="preserve">早川書房 </t>
  </si>
  <si>
    <t xml:space="preserve">黒川/裕子‖著 ともわか‖絵 </t>
  </si>
  <si>
    <t xml:space="preserve">ジハド・ダルウィシュ‖著 松井/裕史‖訳 ヨシタケ/シンスケ‖絵 </t>
  </si>
  <si>
    <t xml:space="preserve">キース・カラブレーゼ‖著 代田/亜香子‖訳 </t>
  </si>
  <si>
    <t xml:space="preserve">室賀/理江‖作 ふるり‖絵 </t>
  </si>
  <si>
    <t xml:space="preserve">にしがき/ようこ‖作 </t>
  </si>
  <si>
    <t xml:space="preserve">ヤスミン・ラーマン‖作 代田/亜香子‖訳 </t>
  </si>
  <si>
    <t xml:space="preserve">いとう/みく‖作 平沢/下戸‖画 </t>
  </si>
  <si>
    <t xml:space="preserve">B.B.オールストン‖作 橋本/恵‖訳 </t>
  </si>
  <si>
    <t xml:space="preserve">高山/一実‖原作 百瀬/しのぶ‖文 あきづき/りょう‖挿絵 </t>
  </si>
  <si>
    <t xml:space="preserve">KADOKAWA </t>
  </si>
  <si>
    <t xml:space="preserve">フリーダ・ニルソン‖作 アレクサンデル・ヤンソン‖絵 よこの/なな‖訳 </t>
  </si>
  <si>
    <t xml:space="preserve">キラン・ミルウッド・ハーグレイブ‖作 オリア・ムーザ‖絵 佐藤/志敦‖訳 </t>
  </si>
  <si>
    <t xml:space="preserve">ドナ・バーバ・ヒグエラ‖著 杉田/七重‖訳 </t>
  </si>
  <si>
    <t xml:space="preserve">住野/よる‖著 </t>
  </si>
  <si>
    <t xml:space="preserve">文藝春秋 </t>
  </si>
  <si>
    <t xml:space="preserve">綾崎/隼‖著 </t>
  </si>
  <si>
    <t xml:space="preserve">岡田/憲治‖著 </t>
  </si>
  <si>
    <t xml:space="preserve">晶文社 </t>
  </si>
  <si>
    <t xml:space="preserve">エマ・ロード‖著 谷/泰子‖訳 </t>
  </si>
  <si>
    <t xml:space="preserve">小学館集英社プロダクション </t>
  </si>
  <si>
    <t xml:space="preserve">頭木/弘樹‖著 </t>
  </si>
  <si>
    <t>■ネパール語(絵本)1</t>
    <phoneticPr fontId="7"/>
  </si>
  <si>
    <t>तिमीलाई मनपर्ने कथा  1</t>
  </si>
  <si>
    <t>तिमीलाई मनपर्ने कथा  2</t>
  </si>
  <si>
    <t>तिमीलाई मनपर्ने कथा  3</t>
  </si>
  <si>
    <t>चराहरुका राजा</t>
  </si>
  <si>
    <t xml:space="preserve">Shobhan/Simona (eds/transl) , Surya Narayan Shrestha（illus） </t>
  </si>
  <si>
    <t>इन्जिनियर चरा</t>
  </si>
  <si>
    <t>Ratna Prajapati（author）, Parakasakama（illustrator）</t>
  </si>
  <si>
    <t>ऋषि र मुसा</t>
  </si>
  <si>
    <t>Shobhan/Simona (eds./transl.) , Surya Narayan Shrestha（illustrator）</t>
  </si>
  <si>
    <t>कमिलाका कुरा</t>
  </si>
  <si>
    <t>Ganga Karmacharya Paudel</t>
  </si>
  <si>
    <t>असिना</t>
  </si>
  <si>
    <t>नबिराउनु नडराउनु</t>
  </si>
  <si>
    <t>हााँस्यो हाविको छावा</t>
  </si>
  <si>
    <t>काउकुती लाउने भूत</t>
  </si>
  <si>
    <t>बुधन उड्न सकेनन्</t>
  </si>
  <si>
    <t>Usha Hamal(story), Sudēsha shuresuta(ill.)</t>
  </si>
  <si>
    <t>कल्पीको सेल्फी</t>
  </si>
  <si>
    <t>Anurāda(story), Sudēsha shuresuta(ill.)</t>
  </si>
  <si>
    <t>पोखरी डल्ला</t>
  </si>
  <si>
    <t>Written by Yashu Shrestha</t>
  </si>
  <si>
    <t>सुरीको साइकल</t>
  </si>
  <si>
    <t>पञ्चतन्त्रका पाँच कथा</t>
  </si>
  <si>
    <t>Kalpana Pradhan</t>
  </si>
  <si>
    <t>मै छोरी सुन्दरी</t>
  </si>
  <si>
    <t>Bhuwan Hari Sigdel（edit.）,  Dipaka Thami（ill.）</t>
  </si>
  <si>
    <t>झलमल्ल इन्द्रेणी   मेच्या बिरालो र उसका साथीहरू vol. 9</t>
  </si>
  <si>
    <t>कथा / चित्र - मिल सकाई ; नेपाली अनुवाद - कृष्ण कुम्पुरे</t>
  </si>
  <si>
    <t>Shashwat Parajuli, Sujana Citrakara</t>
  </si>
  <si>
    <t>Ratna Pustak Bhandar</t>
  </si>
  <si>
    <t>Books Himalaya</t>
  </si>
  <si>
    <t>Sangrila Books</t>
  </si>
  <si>
    <t>Ehon de Egao Publisher</t>
  </si>
  <si>
    <r>
      <t>Bimal Bhaukajee（editor）, Bat</t>
    </r>
    <r>
      <rPr>
        <sz val="11"/>
        <color theme="1"/>
        <rFont val="ＭＳ Ｐゴシック"/>
        <family val="2"/>
      </rPr>
      <t>̣</t>
    </r>
    <r>
      <rPr>
        <sz val="11"/>
        <color theme="1"/>
        <rFont val="BIZ UDPゴシック"/>
        <family val="3"/>
        <charset val="128"/>
      </rPr>
      <t>t</t>
    </r>
    <r>
      <rPr>
        <sz val="11"/>
        <color theme="1"/>
        <rFont val="ＭＳ Ｐゴシック"/>
        <family val="2"/>
      </rPr>
      <t>̣</t>
    </r>
    <r>
      <rPr>
        <sz val="11"/>
        <color theme="1"/>
        <rFont val="BIZ UDPゴシック"/>
        <family val="3"/>
        <charset val="128"/>
      </rPr>
      <t>arai, Bhanu（illustrator）</t>
    </r>
  </si>
  <si>
    <t>2022年</t>
    <rPh sb="4" eb="5">
      <t>ネン</t>
    </rPh>
    <phoneticPr fontId="6"/>
  </si>
  <si>
    <t>2019年</t>
    <rPh sb="4" eb="5">
      <t>ネン</t>
    </rPh>
    <phoneticPr fontId="6"/>
  </si>
  <si>
    <t>2021年</t>
    <rPh sb="4" eb="5">
      <t>ネン</t>
    </rPh>
    <phoneticPr fontId="6"/>
  </si>
  <si>
    <t>2018年</t>
    <rPh sb="4" eb="5">
      <t>ネン</t>
    </rPh>
    <phoneticPr fontId="6"/>
  </si>
  <si>
    <t>2023年</t>
    <rPh sb="4" eb="5">
      <t>ネン</t>
    </rPh>
    <phoneticPr fontId="6"/>
  </si>
  <si>
    <t>2020年</t>
    <rPh sb="4" eb="5">
      <t>ネン</t>
    </rPh>
    <phoneticPr fontId="6"/>
  </si>
  <si>
    <t>児文館/2024/ネパ1-1</t>
  </si>
  <si>
    <t>児文館/2024/ネパ1-2</t>
  </si>
  <si>
    <t>児文館/2024/ネパ1-3</t>
  </si>
  <si>
    <t>児文館/2024/ネパ1-4</t>
  </si>
  <si>
    <t>児文館/2024/ネパ1-5</t>
  </si>
  <si>
    <t>児文館/2024/ネパ1-6</t>
  </si>
  <si>
    <t>児文館/2024/ネパ1-7</t>
  </si>
  <si>
    <t>児文館/2024/ネパ1-8</t>
  </si>
  <si>
    <t>児文館/2024/ネパ1-9</t>
  </si>
  <si>
    <t>児文館/2024/ネパ1-10</t>
  </si>
  <si>
    <t>児文館/2024/ネパ1-11</t>
  </si>
  <si>
    <t>児文館/2024/ネパ1-12</t>
  </si>
  <si>
    <t>児文館/2024/ネパ1-13</t>
  </si>
  <si>
    <t>児文館/2024/ネパ1-14</t>
  </si>
  <si>
    <t>児文館/2024/ネパ1-15</t>
  </si>
  <si>
    <t>児文館/2024/ネパ1-16</t>
  </si>
  <si>
    <t>児文館/2024/ネパ1-17</t>
  </si>
  <si>
    <t>児文館/2024/ネパ1-18</t>
  </si>
  <si>
    <t>■情報１</t>
    <rPh sb="1" eb="3">
      <t>ジョウホウ</t>
    </rPh>
    <phoneticPr fontId="5"/>
  </si>
  <si>
    <t>■プログラミング１</t>
    <phoneticPr fontId="5"/>
  </si>
  <si>
    <t>児文館
2024</t>
  </si>
  <si>
    <t>GIGAスクール時代のネットリテラシー 1 ネットの基本と活用術</t>
  </si>
  <si>
    <t>GIGAスクール時代のネットリテラシー 2 SNSとネットトラブル</t>
  </si>
  <si>
    <t>GIGAスクール時代のネットリテラシー 3 著作権とプライバシー</t>
  </si>
  <si>
    <t>デジタル世界の歩き方 :デジタル機器を自分らしく、自信をもって使うためのガイド</t>
  </si>
  <si>
    <t>マンガでわかる!プログラミング 1 学校編</t>
  </si>
  <si>
    <t>マンガでわかる!プログラミング 2 家の中編</t>
  </si>
  <si>
    <t>マンガでわかる!プログラミング 3 町の中編</t>
  </si>
  <si>
    <t>10歳からの図解でわかるメディア・リテラシー :「情報を読み解く力&amp;発信する力」が身につく本</t>
  </si>
  <si>
    <t>授業がもっと楽しくなる!めざせ!タブレットPCの達人</t>
  </si>
  <si>
    <t>10歳からのデータリテラシー :統計学・データサイエンスの基礎が身につく!</t>
  </si>
  <si>
    <t>遠藤/美季‖監修</t>
  </si>
  <si>
    <t>狩野/さやか‖著</t>
  </si>
  <si>
    <t>柳田/拓人‖監修</t>
  </si>
  <si>
    <t>中橋/雄‖監修</t>
  </si>
  <si>
    <t>北澤/武‖監修</t>
  </si>
  <si>
    <t>本丸/諒‖著</t>
  </si>
  <si>
    <t>児文館
2024</t>
    <phoneticPr fontId="5"/>
  </si>
  <si>
    <t>児・情報1-1</t>
    <rPh sb="2" eb="4">
      <t>ジョウホウ</t>
    </rPh>
    <phoneticPr fontId="4"/>
  </si>
  <si>
    <t>児・情報1-2</t>
    <rPh sb="2" eb="4">
      <t>ジョウホウ</t>
    </rPh>
    <phoneticPr fontId="4"/>
  </si>
  <si>
    <t>児・情報1-3</t>
    <rPh sb="2" eb="4">
      <t>ジョウホウ</t>
    </rPh>
    <phoneticPr fontId="4"/>
  </si>
  <si>
    <t>児・情報1-4</t>
    <rPh sb="2" eb="4">
      <t>ジョウホウ</t>
    </rPh>
    <phoneticPr fontId="4"/>
  </si>
  <si>
    <t>児・情報1-5</t>
    <rPh sb="2" eb="4">
      <t>ジョウホウ</t>
    </rPh>
    <phoneticPr fontId="4"/>
  </si>
  <si>
    <t>児・情報1-6</t>
    <rPh sb="2" eb="4">
      <t>ジョウホウ</t>
    </rPh>
    <phoneticPr fontId="4"/>
  </si>
  <si>
    <t>児・情報1-7</t>
    <rPh sb="2" eb="4">
      <t>ジョウホウ</t>
    </rPh>
    <phoneticPr fontId="4"/>
  </si>
  <si>
    <t>児・情報1-8</t>
    <rPh sb="2" eb="4">
      <t>ジョウホウ</t>
    </rPh>
    <phoneticPr fontId="4"/>
  </si>
  <si>
    <t>児・情報1-9</t>
    <rPh sb="2" eb="4">
      <t>ジョウホウ</t>
    </rPh>
    <phoneticPr fontId="4"/>
  </si>
  <si>
    <t>児・情報1-10</t>
    <rPh sb="2" eb="4">
      <t>ジョウホウ</t>
    </rPh>
    <phoneticPr fontId="4"/>
  </si>
  <si>
    <t>■日本の歴史3</t>
    <phoneticPr fontId="5"/>
  </si>
  <si>
    <t>まる見え!日本史超図鑑</t>
  </si>
  <si>
    <t>日本の世界遺産 :地理・歴史・SDGsの視点でひも解く 1 知床 北海道・北東北の縄文遺跡群 白神山地 平泉 日光 富岡製糸場 ル・コルビュジエ建築作品 小笠原諸島</t>
  </si>
  <si>
    <t>日本の世界遺産 :地理・歴史・SDGsの視点でひも解く 2 白川郷・五箇山 富士山 古都京都 古都奈良 法隆寺 熊野古道 百舌鳥・古市古墳群 姫路城</t>
  </si>
  <si>
    <t>日本の世界遺産 :地理・歴史・SDGsの視点でひも解く 3 原爆ドーム 厳島神社 石見銀山 明治日本の産業遺産 宗像・沖ノ島 潜伏キリシタン関連遺産 屋久島 奄美・沖縄 琉球王国グスク</t>
  </si>
  <si>
    <t>江戸幕府と７つの事件簿　1</t>
  </si>
  <si>
    <t>江戸幕府と７つの事件簿　2</t>
  </si>
  <si>
    <t>江戸幕府と７つの事件簿　3</t>
  </si>
  <si>
    <t>江戸幕府と７つの事件簿　4</t>
  </si>
  <si>
    <t>江戸幕府と７つの事件簿　5</t>
  </si>
  <si>
    <t>江戸幕府と７つの事件簿　6</t>
  </si>
  <si>
    <t>江戸幕府と７つの事件簿　7</t>
  </si>
  <si>
    <t xml:space="preserve">ウソ!?ホント!?謎解き徳川家康 </t>
  </si>
  <si>
    <t>児文館2024</t>
    <phoneticPr fontId="5"/>
  </si>
  <si>
    <t>児・日歴3-1</t>
    <rPh sb="2" eb="3">
      <t>ニチ</t>
    </rPh>
    <rPh sb="3" eb="4">
      <t>レキ</t>
    </rPh>
    <phoneticPr fontId="5"/>
  </si>
  <si>
    <t>児・日歴3-2</t>
    <rPh sb="2" eb="3">
      <t>ニチ</t>
    </rPh>
    <rPh sb="3" eb="4">
      <t>レキ</t>
    </rPh>
    <phoneticPr fontId="5"/>
  </si>
  <si>
    <t>児・日歴3-3</t>
    <rPh sb="2" eb="3">
      <t>ニチ</t>
    </rPh>
    <rPh sb="3" eb="4">
      <t>レキ</t>
    </rPh>
    <phoneticPr fontId="5"/>
  </si>
  <si>
    <t>児・日歴3-4</t>
    <rPh sb="2" eb="3">
      <t>ニチ</t>
    </rPh>
    <rPh sb="3" eb="4">
      <t>レキ</t>
    </rPh>
    <phoneticPr fontId="5"/>
  </si>
  <si>
    <t>児・日歴3-5</t>
    <rPh sb="2" eb="3">
      <t>ニチ</t>
    </rPh>
    <rPh sb="3" eb="4">
      <t>レキ</t>
    </rPh>
    <phoneticPr fontId="5"/>
  </si>
  <si>
    <t>児・日歴3-6</t>
    <rPh sb="2" eb="3">
      <t>ニチ</t>
    </rPh>
    <rPh sb="3" eb="4">
      <t>レキ</t>
    </rPh>
    <phoneticPr fontId="5"/>
  </si>
  <si>
    <t>児・日歴3-7</t>
    <rPh sb="2" eb="3">
      <t>ニチ</t>
    </rPh>
    <rPh sb="3" eb="4">
      <t>レキ</t>
    </rPh>
    <phoneticPr fontId="5"/>
  </si>
  <si>
    <t>児・日歴3-8</t>
    <rPh sb="2" eb="3">
      <t>ニチ</t>
    </rPh>
    <rPh sb="3" eb="4">
      <t>レキ</t>
    </rPh>
    <phoneticPr fontId="5"/>
  </si>
  <si>
    <t>児・日歴3-9</t>
    <rPh sb="2" eb="3">
      <t>ニチ</t>
    </rPh>
    <rPh sb="3" eb="4">
      <t>レキ</t>
    </rPh>
    <phoneticPr fontId="5"/>
  </si>
  <si>
    <t>児・日歴3-10</t>
    <rPh sb="2" eb="3">
      <t>ニチ</t>
    </rPh>
    <rPh sb="3" eb="4">
      <t>レキ</t>
    </rPh>
    <phoneticPr fontId="5"/>
  </si>
  <si>
    <t>児・日歴3-11</t>
    <rPh sb="2" eb="3">
      <t>ニチ</t>
    </rPh>
    <rPh sb="3" eb="4">
      <t>レキ</t>
    </rPh>
    <phoneticPr fontId="5"/>
  </si>
  <si>
    <t>児・日歴3-12</t>
    <rPh sb="2" eb="3">
      <t>ニチ</t>
    </rPh>
    <rPh sb="3" eb="4">
      <t>レキ</t>
    </rPh>
    <phoneticPr fontId="5"/>
  </si>
  <si>
    <t>■戦争・平和9</t>
    <phoneticPr fontId="5"/>
  </si>
  <si>
    <t xml:space="preserve">なんで、せんそうおわらないの? :ウクライナ侵攻小学生1000のギモン </t>
  </si>
  <si>
    <t xml:space="preserve">戦争はなぜ起こる?どうすれば防げるのか? :歴史と国際社会のしくみから考えよう </t>
  </si>
  <si>
    <t xml:space="preserve">ピースフル・プラネット :なぜ戦争が起きるの? </t>
  </si>
  <si>
    <t xml:space="preserve">赤いボタン </t>
  </si>
  <si>
    <t xml:space="preserve">ママとマハ :パレスチナに生きるふたり </t>
  </si>
  <si>
    <t>児・戦争9-1</t>
    <rPh sb="0" eb="1">
      <t>ジ</t>
    </rPh>
    <rPh sb="2" eb="4">
      <t>センソウ</t>
    </rPh>
    <phoneticPr fontId="5"/>
  </si>
  <si>
    <t>児・戦争9-2</t>
    <rPh sb="0" eb="1">
      <t>ジ</t>
    </rPh>
    <rPh sb="2" eb="4">
      <t>センソウ</t>
    </rPh>
    <phoneticPr fontId="5"/>
  </si>
  <si>
    <t>児・戦争9-3</t>
    <rPh sb="0" eb="1">
      <t>ジ</t>
    </rPh>
    <rPh sb="2" eb="4">
      <t>センソウ</t>
    </rPh>
    <phoneticPr fontId="5"/>
  </si>
  <si>
    <t>児・戦争9-4</t>
    <rPh sb="0" eb="1">
      <t>ジ</t>
    </rPh>
    <rPh sb="2" eb="4">
      <t>センソウ</t>
    </rPh>
    <phoneticPr fontId="5"/>
  </si>
  <si>
    <t>児・戦争9-5</t>
    <rPh sb="0" eb="1">
      <t>ジ</t>
    </rPh>
    <rPh sb="2" eb="4">
      <t>センソウ</t>
    </rPh>
    <phoneticPr fontId="5"/>
  </si>
  <si>
    <t>■戦争・平和10</t>
    <phoneticPr fontId="5"/>
  </si>
  <si>
    <t xml:space="preserve">世界のパワーバランス </t>
  </si>
  <si>
    <t xml:space="preserve">日本の国土と領土問題 </t>
  </si>
  <si>
    <t xml:space="preserve">戦争の現実と平和な未来 </t>
  </si>
  <si>
    <t xml:space="preserve">狙われた国と地域 1 ウクライナ  </t>
  </si>
  <si>
    <t xml:space="preserve">狙われた国と地域 2 台湾  </t>
  </si>
  <si>
    <t xml:space="preserve">狙われた国と地域 3 韓国  </t>
  </si>
  <si>
    <t xml:space="preserve">狙われた国と地域 4 パレスチナ  </t>
  </si>
  <si>
    <t xml:space="preserve">ゲルニカとパブロ・ピカソ平和への祈り </t>
  </si>
  <si>
    <t>児・戦争10-1</t>
  </si>
  <si>
    <t>児・戦争10-2</t>
  </si>
  <si>
    <t>児・戦争10-3</t>
  </si>
  <si>
    <t>児・戦争10-4</t>
  </si>
  <si>
    <t>児・戦争10-5</t>
  </si>
  <si>
    <t>児・戦争10-6</t>
  </si>
  <si>
    <t>児・戦争10-7</t>
  </si>
  <si>
    <t>児・戦争10-8</t>
  </si>
  <si>
    <t>■戦争・平和11</t>
    <phoneticPr fontId="5"/>
  </si>
  <si>
    <t xml:space="preserve">戦争の時代 :1926〜1945 上 満洲事変/二・二六事件/日中戦争  </t>
  </si>
  <si>
    <t xml:space="preserve">戦争の時代 :1926〜1945 下 三国同盟/太平洋戦争/原爆投下  </t>
  </si>
  <si>
    <t xml:space="preserve">14歳のヒロシマ :被爆者が伝える戦争と平和のはなし </t>
  </si>
  <si>
    <t xml:space="preserve">13歳から考える戦争入門 :なぜ、戦争はなくならないのか? </t>
  </si>
  <si>
    <t>児・戦争11-1</t>
  </si>
  <si>
    <t>児・戦争11-2</t>
  </si>
  <si>
    <t>児・戦争11-3</t>
  </si>
  <si>
    <t>児・戦争11-4</t>
  </si>
  <si>
    <t>■災害2</t>
    <phoneticPr fontId="5"/>
  </si>
  <si>
    <t xml:space="preserve">SDGsで考える日本の災害 1 地震・津波  </t>
  </si>
  <si>
    <t xml:space="preserve">SDGsで考える日本の災害 2 火山噴火  </t>
  </si>
  <si>
    <t xml:space="preserve">SDGsで考える日本の災害 3 風水害  </t>
  </si>
  <si>
    <t xml:space="preserve">教訓を生かそう!日本の自然災害史 :関東大震災から100年 1 地震災害 1 </t>
  </si>
  <si>
    <t xml:space="preserve">教訓を生かそう!日本の自然災害史 :関東大震災から100年 2 地震災害 2 </t>
  </si>
  <si>
    <t xml:space="preserve">教訓を生かそう!日本の自然災害史 :関東大震災から100年 3 火山災害  </t>
  </si>
  <si>
    <t xml:space="preserve">教訓を生かそう!日本の自然災害史 :関東大震災から100年 4 気象災害  </t>
  </si>
  <si>
    <t xml:space="preserve">海よ光れ! :3・11被災者を励ました学校新聞 </t>
  </si>
  <si>
    <t>2024年1月</t>
  </si>
  <si>
    <t>児・災害2-1</t>
    <rPh sb="2" eb="4">
      <t>サイガイ</t>
    </rPh>
    <phoneticPr fontId="5"/>
  </si>
  <si>
    <t>児・災害2-2</t>
    <rPh sb="2" eb="4">
      <t>サイガイ</t>
    </rPh>
    <phoneticPr fontId="5"/>
  </si>
  <si>
    <t>児・災害2-3</t>
    <rPh sb="2" eb="4">
      <t>サイガイ</t>
    </rPh>
    <phoneticPr fontId="5"/>
  </si>
  <si>
    <t>児・災害2-4</t>
    <rPh sb="2" eb="4">
      <t>サイガイ</t>
    </rPh>
    <phoneticPr fontId="5"/>
  </si>
  <si>
    <t>児・災害2-5</t>
    <rPh sb="2" eb="4">
      <t>サイガイ</t>
    </rPh>
    <phoneticPr fontId="5"/>
  </si>
  <si>
    <t>児・災害2-6</t>
    <rPh sb="2" eb="4">
      <t>サイガイ</t>
    </rPh>
    <phoneticPr fontId="5"/>
  </si>
  <si>
    <t>児・災害2-7</t>
    <rPh sb="2" eb="4">
      <t>サイガイ</t>
    </rPh>
    <phoneticPr fontId="5"/>
  </si>
  <si>
    <t>児・災害2-8</t>
    <rPh sb="2" eb="4">
      <t>サイガイ</t>
    </rPh>
    <phoneticPr fontId="5"/>
  </si>
  <si>
    <t>■防災2</t>
    <phoneticPr fontId="5"/>
  </si>
  <si>
    <t>■防災3</t>
    <phoneticPr fontId="5"/>
  </si>
  <si>
    <t xml:space="preserve">はじめての着衣泳教室 :海水浴、川遊び、プール、豪雨、津波など水の事故から命を守る </t>
  </si>
  <si>
    <t xml:space="preserve">ビジュアル「生きる技術」図鑑 :防災・キャンプに役立つサバイバルテクニック </t>
  </si>
  <si>
    <t xml:space="preserve">いざというとき使えるために緊急のものトリセツ図鑑 1 たてもの  </t>
  </si>
  <si>
    <t xml:space="preserve">いざというとき使えるために緊急のものトリセツ図鑑 2 のりもの  </t>
  </si>
  <si>
    <t xml:space="preserve">いざというとき使えるために緊急のものトリセツ図鑑 3 まちのなか  </t>
  </si>
  <si>
    <t xml:space="preserve">命をつなぐ防災 :「もしも」にそなえて「今」できること 1 もしも災害が起こったら  </t>
  </si>
  <si>
    <t xml:space="preserve">命をつなぐ防災 :「もしも」にそなえて「今」できること 2 命をつなぐそなえ  </t>
  </si>
  <si>
    <t xml:space="preserve">命をつなぐ防災 :「もしも」にそなえて「今」できること 3 ひなん生活と復興  </t>
  </si>
  <si>
    <t>児・防災2-1</t>
  </si>
  <si>
    <t>児・防災2-2</t>
  </si>
  <si>
    <t>児・防災2-3</t>
  </si>
  <si>
    <t>児・防災2-4</t>
  </si>
  <si>
    <t>児・防災2-5</t>
  </si>
  <si>
    <t>児・防災2-6</t>
  </si>
  <si>
    <t>児・防災2-7</t>
  </si>
  <si>
    <t>児・防災2-8</t>
  </si>
  <si>
    <t xml:space="preserve">きゅうきゅうばこの絵本 :ケガをしたらどうする? </t>
  </si>
  <si>
    <t xml:space="preserve">おうちでヒヤッ でない、あけない、のぼらない :子どもの身をまもるための本 </t>
  </si>
  <si>
    <t xml:space="preserve">おおじしん さがして、はしって、まもるんだ :子どもの身をまもるための本 </t>
  </si>
  <si>
    <t>児・防災3-1</t>
    <rPh sb="2" eb="4">
      <t>ボウサイ</t>
    </rPh>
    <phoneticPr fontId="5"/>
  </si>
  <si>
    <t>児・防災3-2</t>
    <rPh sb="2" eb="4">
      <t>ボウサイ</t>
    </rPh>
    <phoneticPr fontId="5"/>
  </si>
  <si>
    <t>児・防災3-3</t>
    <rPh sb="2" eb="4">
      <t>ボウサイ</t>
    </rPh>
    <phoneticPr fontId="5"/>
  </si>
  <si>
    <t>■SDGｓ4</t>
    <phoneticPr fontId="5"/>
  </si>
  <si>
    <t xml:space="preserve">SDGs自由研究 :こどものチカラで未来をつくる </t>
  </si>
  <si>
    <t xml:space="preserve">ニュースとマンガで今、一番知りたい!SDGs </t>
  </si>
  <si>
    <t xml:space="preserve">SDGsをかなえるモノづくり :発見!わたしの町のスゴイ会社 1 食品ロス  </t>
  </si>
  <si>
    <t xml:space="preserve">SDGsをかなえるモノづくり :発見!わたしの町のスゴイ会社 2 リサイクル  </t>
  </si>
  <si>
    <t xml:space="preserve">SDGsをかなえるモノづくり :発見!わたしの町のスゴイ会社 3 世界・くらし  </t>
  </si>
  <si>
    <t xml:space="preserve">大接近!工場見学 :SDGsリサイクル編 1 水  </t>
  </si>
  <si>
    <t xml:space="preserve">大接近!工場見学 :SDGsリサイクル編 2 洗濯機&lt;プラスチック&gt;  </t>
  </si>
  <si>
    <t xml:space="preserve">大接近!工場見学 :SDGsリサイクル編 3 紙  </t>
  </si>
  <si>
    <t xml:space="preserve">大接近!工場見学 :SDGsリサイクル編 4 電池  </t>
  </si>
  <si>
    <t xml:space="preserve">大接近!工場見学 :SDGsリサイクル編 5 家  </t>
  </si>
  <si>
    <t xml:space="preserve">大接近!工場見学 :SDGsリサイクル編 6 ごみ収集車にのる  </t>
  </si>
  <si>
    <t xml:space="preserve">SDGs地球のためにできること 1 食品ロスをなくそう!  </t>
  </si>
  <si>
    <t xml:space="preserve">SDGs地球のためにできること 2 どうする?気候危機  </t>
  </si>
  <si>
    <t xml:space="preserve">SDGs地球のためにできること 3 変えよう!ごみから資源へ  </t>
  </si>
  <si>
    <t>2024年8月</t>
  </si>
  <si>
    <t>児・SD4-2</t>
  </si>
  <si>
    <t>児・SD4-3</t>
  </si>
  <si>
    <t>児・SD4-4</t>
  </si>
  <si>
    <t>児・SD4-5</t>
  </si>
  <si>
    <t>児・SD4-6</t>
  </si>
  <si>
    <t>児・SD4-7</t>
  </si>
  <si>
    <t>児・SD4-8</t>
  </si>
  <si>
    <t>児・SD4-9</t>
  </si>
  <si>
    <t>児・SD4-10</t>
  </si>
  <si>
    <t>児・SD4-11</t>
  </si>
  <si>
    <t>児・SD4-12</t>
  </si>
  <si>
    <t>児・SD4-13</t>
  </si>
  <si>
    <t>児・SD4-14</t>
  </si>
  <si>
    <t>児・SD4-1</t>
  </si>
  <si>
    <t>周/見信‖文・圖</t>
  </si>
  <si>
    <t>歩歩出版</t>
  </si>
  <si>
    <t>明天就出發</t>
  </si>
  <si>
    <t>林/小杯‖文・圖</t>
  </si>
  <si>
    <t>信誼基金出版社</t>
  </si>
  <si>
    <t>步步蛙很愛跳</t>
  </si>
  <si>
    <t>小島上的貓頭鷹</t>
  </si>
  <si>
    <t>何/華仁‖文・圖</t>
  </si>
  <si>
    <t>2004年2月</t>
    <phoneticPr fontId="5"/>
  </si>
  <si>
    <r>
      <t>請問一下,</t>
    </r>
    <r>
      <rPr>
        <sz val="10"/>
        <color indexed="8"/>
        <rFont val="游ゴシック"/>
        <family val="2"/>
      </rPr>
      <t>踩</t>
    </r>
    <r>
      <rPr>
        <sz val="10"/>
        <color indexed="8"/>
        <rFont val="BIZ UDPゴシック"/>
        <family val="3"/>
        <charset val="128"/>
      </rPr>
      <t>得到底嗎? 文学奨系列</t>
    </r>
  </si>
  <si>
    <t>劉/旭恭‖文・圖</t>
  </si>
  <si>
    <t>2006年4月</t>
    <phoneticPr fontId="5"/>
  </si>
  <si>
    <t>狐狸孵蛋 格林名家絵本館</t>
  </si>
  <si>
    <t>孫/晴峰‖文</t>
  </si>
  <si>
    <t>2001年7月</t>
    <phoneticPr fontId="5"/>
  </si>
  <si>
    <t>老鼠娶新娘 繪本童話中國 7</t>
  </si>
  <si>
    <r>
      <rPr>
        <sz val="10"/>
        <color indexed="8"/>
        <rFont val="游ゴシック"/>
        <family val="2"/>
      </rPr>
      <t>张</t>
    </r>
    <r>
      <rPr>
        <sz val="10"/>
        <color indexed="8"/>
        <rFont val="BIZ UDPゴシック"/>
        <family val="3"/>
        <charset val="128"/>
      </rPr>
      <t>/玲玲‖文</t>
    </r>
  </si>
  <si>
    <t>1992年1月</t>
    <rPh sb="4" eb="5">
      <t>ネン</t>
    </rPh>
    <rPh sb="6" eb="7">
      <t>ガツ</t>
    </rPh>
    <phoneticPr fontId="5"/>
  </si>
  <si>
    <t>燈塔的一天</t>
  </si>
  <si>
    <t>林/傳宗‖文・圖</t>
  </si>
  <si>
    <t>2017年1月</t>
    <rPh sb="4" eb="5">
      <t>ネン</t>
    </rPh>
    <rPh sb="6" eb="7">
      <t>ガツ</t>
    </rPh>
    <phoneticPr fontId="5"/>
  </si>
  <si>
    <t>少年西拉雅 南瀛之美圖畫書系列</t>
  </si>
  <si>
    <t>2007年6月</t>
    <rPh sb="4" eb="5">
      <t>ネン</t>
    </rPh>
    <rPh sb="6" eb="7">
      <t>ガツ</t>
    </rPh>
    <phoneticPr fontId="5"/>
  </si>
  <si>
    <t>小小的大冒險</t>
    <phoneticPr fontId="5"/>
  </si>
  <si>
    <t>青林國際出版股份
有限公司</t>
    <phoneticPr fontId="5"/>
  </si>
  <si>
    <t>格林文化事業股份
有限公司</t>
    <phoneticPr fontId="5"/>
  </si>
  <si>
    <t>遠流出版事業股份
有限公司</t>
    <phoneticPr fontId="5"/>
  </si>
  <si>
    <t>児文館/2025/
中絵1-1</t>
    <phoneticPr fontId="5"/>
  </si>
  <si>
    <t>児文館/2025/
中絵1-2</t>
    <phoneticPr fontId="5"/>
  </si>
  <si>
    <t>児文館/2025/
中絵1-3</t>
    <phoneticPr fontId="5"/>
  </si>
  <si>
    <t>児文館/2025/
中絵1-4</t>
    <phoneticPr fontId="5"/>
  </si>
  <si>
    <t>児文館/2025/
中絵1-5</t>
    <phoneticPr fontId="5"/>
  </si>
  <si>
    <t>児文館/2025/
中絵1-6</t>
    <phoneticPr fontId="5"/>
  </si>
  <si>
    <t>児文館/2025/
中絵1-7</t>
    <phoneticPr fontId="5"/>
  </si>
  <si>
    <t>児文館/2025/
中絵1-8</t>
    <phoneticPr fontId="5"/>
  </si>
  <si>
    <t>児文館/2025/
中絵1-9</t>
    <phoneticPr fontId="5"/>
  </si>
  <si>
    <t>食べもののひみつ　1　すがたをかえる大豆</t>
  </si>
  <si>
    <t>「食べもののひみつ」編集室‖[編]</t>
  </si>
  <si>
    <t>児・食1-1</t>
    <rPh sb="2" eb="3">
      <t>ショク</t>
    </rPh>
    <phoneticPr fontId="3"/>
  </si>
  <si>
    <t>食べもののひみつ　2　すがたをかえる米</t>
  </si>
  <si>
    <t>児・食1-2</t>
    <rPh sb="2" eb="3">
      <t>ショク</t>
    </rPh>
    <phoneticPr fontId="3"/>
  </si>
  <si>
    <t>食べもののひみつ　3　すがたをかえる麦</t>
  </si>
  <si>
    <t>児・食1-3</t>
    <rPh sb="2" eb="3">
      <t>ショク</t>
    </rPh>
    <phoneticPr fontId="3"/>
  </si>
  <si>
    <t>食べもののひみつ　4　すがたをかえる牛乳</t>
  </si>
  <si>
    <t>児・食1-4</t>
    <rPh sb="2" eb="3">
      <t>ショク</t>
    </rPh>
    <phoneticPr fontId="3"/>
  </si>
  <si>
    <t>食べもののひみつ　5　すがたをかえるとうもろこし</t>
  </si>
  <si>
    <t>児・食1-5</t>
    <rPh sb="2" eb="3">
      <t>ショク</t>
    </rPh>
    <phoneticPr fontId="3"/>
  </si>
  <si>
    <t>食べもののひみつ　6　すがたをかえる魚</t>
  </si>
  <si>
    <t>「食べもののひみつ」編集室‖[編]</t>
    <phoneticPr fontId="46"/>
  </si>
  <si>
    <t>児・食1-6</t>
    <rPh sb="2" eb="3">
      <t>ショク</t>
    </rPh>
    <phoneticPr fontId="3"/>
  </si>
  <si>
    <t>食べもののひみつ　7　すがたをかえるいも</t>
  </si>
  <si>
    <t>児・食1-7</t>
    <rPh sb="2" eb="3">
      <t>ショク</t>
    </rPh>
    <phoneticPr fontId="3"/>
  </si>
  <si>
    <t>すがたをかえるたべものしゃしんえほん　7　お茶ができるまで</t>
    <phoneticPr fontId="46"/>
  </si>
  <si>
    <t>宮崎/祥子‖構成・文 白松/清之‖写真</t>
    <phoneticPr fontId="46"/>
  </si>
  <si>
    <t>児・食1-8</t>
    <rPh sb="2" eb="3">
      <t>ショク</t>
    </rPh>
    <phoneticPr fontId="3"/>
  </si>
  <si>
    <t>すがたをかえるたべものしゃしんえほん　8　ソーセージができるまで</t>
  </si>
  <si>
    <t>児・食1-9</t>
    <rPh sb="2" eb="3">
      <t>ショク</t>
    </rPh>
    <phoneticPr fontId="3"/>
  </si>
  <si>
    <t>すがたをかえるたべものしゃしんえほん　9　こんにゃくができるまで</t>
  </si>
  <si>
    <t>児・食1-10</t>
    <rPh sb="2" eb="3">
      <t>ショク</t>
    </rPh>
    <phoneticPr fontId="3"/>
  </si>
  <si>
    <t>すがたをかえるたべものしゃしんえほん　10　チョコレートができるまで</t>
  </si>
  <si>
    <t>児・食1-11</t>
    <rPh sb="2" eb="3">
      <t>ショク</t>
    </rPh>
    <phoneticPr fontId="3"/>
  </si>
  <si>
    <t>すがたをかえるたべものしゃしんえほん　13　塩ができるまで</t>
    <phoneticPr fontId="46"/>
  </si>
  <si>
    <t>児・食1-12</t>
    <rPh sb="2" eb="3">
      <t>ショク</t>
    </rPh>
    <phoneticPr fontId="3"/>
  </si>
  <si>
    <t>すがたをかえるたべものしゃしんえほん　14　油ができるまで</t>
    <phoneticPr fontId="46"/>
  </si>
  <si>
    <t>児・食1-13</t>
    <rPh sb="2" eb="3">
      <t>ショク</t>
    </rPh>
    <phoneticPr fontId="3"/>
  </si>
  <si>
    <t>すがたをかえるたべものしゃしんえほん　16　のりができるまで</t>
    <phoneticPr fontId="46"/>
  </si>
  <si>
    <t>児・食1-14</t>
    <rPh sb="2" eb="3">
      <t>ショク</t>
    </rPh>
    <phoneticPr fontId="3"/>
  </si>
  <si>
    <t>すがたをかえるたべものしゃしんえほん　17　酢ができるまで</t>
  </si>
  <si>
    <t>児・食1-15</t>
    <rPh sb="2" eb="3">
      <t>ショク</t>
    </rPh>
    <phoneticPr fontId="3"/>
  </si>
  <si>
    <t>すがたをかえるたべものしゃしんえほん　18　日本酒ができるまで</t>
  </si>
  <si>
    <t>児・食1-16</t>
    <rPh sb="2" eb="3">
      <t>ショク</t>
    </rPh>
    <phoneticPr fontId="3"/>
  </si>
  <si>
    <t>すがたをかえるたべものしゃしんえほん　19　せんべいができるまで</t>
  </si>
  <si>
    <t>児・食1-17</t>
    <rPh sb="2" eb="3">
      <t>ショク</t>
    </rPh>
    <phoneticPr fontId="3"/>
  </si>
  <si>
    <t>すがたをかえるたべものしゃしんえほん　20　あめができるまで</t>
  </si>
  <si>
    <t>児・食1-18</t>
    <rPh sb="2" eb="3">
      <t>ショク</t>
    </rPh>
    <phoneticPr fontId="3"/>
  </si>
  <si>
    <t>食べ物のひみつを教えます 麦・とうもろこし・いも</t>
    <phoneticPr fontId="46"/>
  </si>
  <si>
    <t>安達/修二‖監修</t>
  </si>
  <si>
    <t>児・食1-19</t>
    <rPh sb="2" eb="3">
      <t>ショク</t>
    </rPh>
    <phoneticPr fontId="3"/>
  </si>
  <si>
    <t>■すがたを変えるたべもの</t>
    <rPh sb="5" eb="6">
      <t>カ</t>
    </rPh>
    <phoneticPr fontId="5"/>
  </si>
  <si>
    <t>■中国語(絵本)1</t>
    <rPh sb="1" eb="3">
      <t>チュウゴク</t>
    </rPh>
    <phoneticPr fontId="7"/>
  </si>
  <si>
    <t xml:space="preserve">林/滿秋‖文　張/又然‖圖 </t>
    <phoneticPr fontId="5"/>
  </si>
  <si>
    <t>■沖縄1(民謡)</t>
    <rPh sb="1" eb="3">
      <t>オキナワ</t>
    </rPh>
    <rPh sb="5" eb="7">
      <t>ミンヨウ</t>
    </rPh>
    <phoneticPr fontId="5"/>
  </si>
  <si>
    <t xml:space="preserve">沖縄、宮古、八重山民謡大全集 1 唄方〜うたかた  </t>
    <phoneticPr fontId="5"/>
  </si>
  <si>
    <t xml:space="preserve">宮沢/和史‖監修・著 </t>
  </si>
  <si>
    <t xml:space="preserve">トゥクトゥク </t>
  </si>
  <si>
    <t>2022年10月</t>
    <rPh sb="4" eb="5">
      <t>ネン</t>
    </rPh>
    <rPh sb="7" eb="8">
      <t>ガツ</t>
    </rPh>
    <phoneticPr fontId="5"/>
  </si>
  <si>
    <t xml:space="preserve">児文館/2024/修旅沖1-1 </t>
    <phoneticPr fontId="5"/>
  </si>
  <si>
    <t>■YA（中高生）用20</t>
    <phoneticPr fontId="5"/>
  </si>
  <si>
    <t xml:space="preserve">オラレ!タコスクィーン </t>
  </si>
  <si>
    <t xml:space="preserve">ぼくの中にある光 </t>
  </si>
  <si>
    <t xml:space="preserve">透明なルール </t>
  </si>
  <si>
    <t xml:space="preserve">6days遭難者たち </t>
  </si>
  <si>
    <t xml:space="preserve">かなたのif </t>
  </si>
  <si>
    <t xml:space="preserve">風花、推してまいる! </t>
  </si>
  <si>
    <t xml:space="preserve">マナティーがいた夏 </t>
  </si>
  <si>
    <t xml:space="preserve">ハミングベアのくる村 </t>
  </si>
  <si>
    <t xml:space="preserve">まさきの虎 </t>
  </si>
  <si>
    <t xml:space="preserve">15歳の昆虫図鑑 </t>
  </si>
  <si>
    <t xml:space="preserve">ピーチとチョコレート </t>
  </si>
  <si>
    <t xml:space="preserve">ヤングタイマーズのお悩み相談室 </t>
  </si>
  <si>
    <t xml:space="preserve">僕たちは星屑でできている </t>
  </si>
  <si>
    <t xml:space="preserve">はなしをきいて :決戦のスピーチコンテスト </t>
  </si>
  <si>
    <t xml:space="preserve">ダンス★フレンド </t>
  </si>
  <si>
    <t xml:space="preserve">アドニスの声が聞こえる </t>
  </si>
  <si>
    <t xml:space="preserve">行く手、はるかなれど :グスタフ・ヴァーサ物語 </t>
  </si>
  <si>
    <t xml:space="preserve">夜の日記 </t>
  </si>
  <si>
    <t xml:space="preserve">雪娘のアリアナ </t>
  </si>
  <si>
    <t xml:space="preserve">ささやきの島 </t>
  </si>
  <si>
    <t xml:space="preserve">しじんのゆうびんやさん </t>
  </si>
  <si>
    <t xml:space="preserve">ロボットのたまごをひろったら </t>
  </si>
  <si>
    <t xml:space="preserve">だるまさんがころんで </t>
  </si>
  <si>
    <t xml:space="preserve">直紀とふしぎな庭 </t>
  </si>
  <si>
    <t xml:space="preserve">きまぐれ未来寄席 </t>
  </si>
  <si>
    <t xml:space="preserve">そしてパンプキンマンがあらわれた </t>
  </si>
  <si>
    <t xml:space="preserve">呼人は旅をする </t>
  </si>
  <si>
    <t xml:space="preserve">かわいいわたしのFe </t>
  </si>
  <si>
    <t xml:space="preserve">晴れ、ときどき雪 </t>
  </si>
  <si>
    <t xml:space="preserve">黒猫 :ポー短編集 </t>
  </si>
  <si>
    <t xml:space="preserve">ミルキーウェイ :竹雀農業高校牛部 </t>
  </si>
  <si>
    <t xml:space="preserve">行為の意味 :青春前期の君たちへ贈る心の詩 </t>
  </si>
  <si>
    <t xml:space="preserve">もののけdiary </t>
  </si>
  <si>
    <t xml:space="preserve">あなたの言葉を </t>
  </si>
  <si>
    <t xml:space="preserve">私は十五歳 </t>
  </si>
  <si>
    <t xml:space="preserve">応仁の乱 :終わらない戦いが始まる </t>
  </si>
  <si>
    <t xml:space="preserve">鳥居きみ子 :家族とフィールドワークを進めた人類学者 </t>
  </si>
  <si>
    <t xml:space="preserve">カキじいさん、世界へ行く! </t>
  </si>
  <si>
    <t xml:space="preserve">待ってろ!甲子園 :青鳥特別支援学校ベースボール部の挑戦 </t>
  </si>
  <si>
    <t xml:space="preserve">おてらおやつクラブ物語 :子どもの貧困のない社会をめざして </t>
  </si>
  <si>
    <t xml:space="preserve">つながる読書 :10代に推したいこの一冊 </t>
  </si>
  <si>
    <t xml:space="preserve">恋愛ってなんだろう? </t>
  </si>
  <si>
    <t xml:space="preserve">友だち関係で悩んだときに役立つ本を紹介します。 </t>
  </si>
  <si>
    <t xml:space="preserve">選挙、誰に入れる? :ちょっとでも良い未来を「選ぶ」ために知っておきたいこと </t>
  </si>
  <si>
    <t xml:space="preserve">キミも防災サバイバー!自分で探そう命のルート </t>
  </si>
  <si>
    <t xml:space="preserve">野生生物は「やさしさ」だけで守れるか? :命と向きあう現場から </t>
  </si>
  <si>
    <t xml:space="preserve">もしもミツバチが世界から消えてしまったら </t>
  </si>
  <si>
    <t xml:space="preserve">すうがくさんぽ </t>
  </si>
  <si>
    <t>お酒・たばこ  (10代からのヘルスリテラシー)</t>
  </si>
  <si>
    <t>スマホ・ゲーム  (10代からのヘルスリテラシー)</t>
  </si>
  <si>
    <t xml:space="preserve">ジェニファー・トーレス‖作 おおつか/のりこ‖訳 </t>
  </si>
  <si>
    <t xml:space="preserve">カチャ・ベーレン‖作 原田/勝‖訳 </t>
  </si>
  <si>
    <t xml:space="preserve">佐藤/いつ子‖著 </t>
  </si>
  <si>
    <t xml:space="preserve">村上/雅郁‖作 </t>
  </si>
  <si>
    <t xml:space="preserve">黒川/裕子‖作 タカハシ/ノブユキ‖絵 </t>
  </si>
  <si>
    <t xml:space="preserve">エヴァン・グリフィス‖作 多賀谷/正子‖訳 </t>
  </si>
  <si>
    <t xml:space="preserve">キャサリン・アップルゲイト‖作 尾高薫‖訳 </t>
  </si>
  <si>
    <t xml:space="preserve">濱野/京子‖作 こうの/史代‖絵 </t>
  </si>
  <si>
    <t xml:space="preserve">五十嵐/美怜‖著 </t>
  </si>
  <si>
    <t xml:space="preserve">福木/はる‖著 </t>
  </si>
  <si>
    <t xml:space="preserve">石川/宏千花‖作 </t>
  </si>
  <si>
    <t xml:space="preserve">マンジート・マン‖作 長友恵子‖訳 </t>
  </si>
  <si>
    <t xml:space="preserve">マギー・ホーン‖著 三辺/律子‖訳 </t>
  </si>
  <si>
    <t xml:space="preserve">カミラ・チェスター‖作 櫛田/理絵‖訳 早川/世詩男‖絵 </t>
  </si>
  <si>
    <t xml:space="preserve">フィル・アール‖作 杉田/七重‖訳 </t>
  </si>
  <si>
    <t xml:space="preserve">菱木晃子‖作 </t>
  </si>
  <si>
    <t xml:space="preserve">ヴィーラ・ヒラナンダニ‖著 山田/文‖訳 </t>
  </si>
  <si>
    <t xml:space="preserve">ソフィー・アンダーソン‖作 メリッサ・カストリヨン‖絵 長友/恵子‖訳 </t>
  </si>
  <si>
    <t xml:space="preserve">フランシス・ハーディング‖著 エミリー・グラヴェット‖絵 児玉/敦子‖訳 </t>
  </si>
  <si>
    <t xml:space="preserve">斉藤/倫‖作 牡丹/靖佳‖画 </t>
  </si>
  <si>
    <t xml:space="preserve">奈雅月ありす‖作 酒井以‖絵 </t>
  </si>
  <si>
    <t xml:space="preserve">林/けんじろう‖作 </t>
  </si>
  <si>
    <t xml:space="preserve">山下みゆき‖作 もなか‖絵 </t>
  </si>
  <si>
    <t xml:space="preserve">江坂/遊‖著 はしゃ‖絵 </t>
  </si>
  <si>
    <t xml:space="preserve">ユ/ソジョン‖作 キム/サンウク‖絵 すんみ‖訳 </t>
  </si>
  <si>
    <t xml:space="preserve">長谷川/まりる‖著 </t>
  </si>
  <si>
    <t xml:space="preserve">神戸/遙真‖作 はーみん‖絵 </t>
  </si>
  <si>
    <t xml:space="preserve">小手鞠/るい‖作 松倉/香子‖画 </t>
  </si>
  <si>
    <t xml:space="preserve">エドガー・アラン・ポー‖原作 にかいどう青‖文 スカイエマ‖絵 </t>
  </si>
  <si>
    <t xml:space="preserve">堀米/薫‖作 </t>
  </si>
  <si>
    <t xml:space="preserve">宮澤/章二‖著 </t>
  </si>
  <si>
    <t xml:space="preserve">京極/夏彦‖文 石黒/亜矢子‖絵 </t>
  </si>
  <si>
    <t>辻村深月‖著</t>
  </si>
  <si>
    <t xml:space="preserve">アズ・ブローマ‖原案 なるかわ/しんご‖絵 駒井/知会‖監修 指宿/昭一‖監修 </t>
  </si>
  <si>
    <t xml:space="preserve">小前/亮‖著 斎賀/時人‖絵 </t>
  </si>
  <si>
    <t>竹内紘子‖著</t>
  </si>
  <si>
    <t xml:space="preserve">畠山/重篤‖著 </t>
  </si>
  <si>
    <t xml:space="preserve">日比野/恭三‖著 </t>
  </si>
  <si>
    <t xml:space="preserve">井出/留美‖著 </t>
  </si>
  <si>
    <t xml:space="preserve">小池陽慈‖編 </t>
  </si>
  <si>
    <t>大森美佐‖著</t>
  </si>
  <si>
    <t xml:space="preserve">河出書房新社‖編集 金原/ひとみ‖[ほか]著 </t>
  </si>
  <si>
    <t xml:space="preserve">宇野重規‖監修 </t>
  </si>
  <si>
    <t xml:space="preserve">NHK「キミも防災サバイバー!」制作班‖編 齋藤/博伸‖監修 </t>
  </si>
  <si>
    <t xml:space="preserve">朝日新聞取材チーム‖著 </t>
  </si>
  <si>
    <t xml:space="preserve">有沢/重雄‖著 中村/純‖監修 </t>
  </si>
  <si>
    <t xml:space="preserve">前田/まゆみ‖著 </t>
  </si>
  <si>
    <t xml:space="preserve">松本/俊彦‖監修 </t>
  </si>
  <si>
    <t xml:space="preserve">童心社 </t>
  </si>
  <si>
    <t xml:space="preserve">作品社 </t>
  </si>
  <si>
    <t xml:space="preserve">新日本出版社 </t>
  </si>
  <si>
    <t xml:space="preserve">ごま書房新社 </t>
  </si>
  <si>
    <t xml:space="preserve">毎日新聞出版 </t>
  </si>
  <si>
    <t xml:space="preserve">イマジネイション・プラス </t>
  </si>
  <si>
    <t xml:space="preserve">旬報社 </t>
  </si>
  <si>
    <t xml:space="preserve">筑摩書房 </t>
  </si>
  <si>
    <t xml:space="preserve">平凡社 </t>
  </si>
  <si>
    <t xml:space="preserve">NHK出版 </t>
  </si>
  <si>
    <t>2024年6 月</t>
  </si>
  <si>
    <t>2024年11 月</t>
  </si>
  <si>
    <t>2024年4 月</t>
  </si>
  <si>
    <t>2024年5 月</t>
  </si>
  <si>
    <t>2024年8 月</t>
  </si>
  <si>
    <t>2024年7 月</t>
  </si>
  <si>
    <t>2024年1 月</t>
  </si>
  <si>
    <t>2024年12 月</t>
  </si>
  <si>
    <t>2024年10 月</t>
  </si>
  <si>
    <t>2024年3 月</t>
  </si>
  <si>
    <t>2024年2 月</t>
  </si>
  <si>
    <t>2025年6月</t>
  </si>
  <si>
    <t>読YA20-1</t>
  </si>
  <si>
    <t>読YA20-2</t>
  </si>
  <si>
    <t>読YA20-3</t>
  </si>
  <si>
    <t>読YA20-4</t>
  </si>
  <si>
    <t>読YA20-5</t>
  </si>
  <si>
    <t>読YA20-6</t>
  </si>
  <si>
    <t>読YA20-7</t>
  </si>
  <si>
    <t>読YA20-8</t>
  </si>
  <si>
    <t>読YA20-9</t>
  </si>
  <si>
    <t>読YA20-10</t>
  </si>
  <si>
    <t>読YA20-11</t>
  </si>
  <si>
    <t>読YA20-12</t>
  </si>
  <si>
    <t>読YA20-13</t>
  </si>
  <si>
    <t>読YA20-14</t>
  </si>
  <si>
    <t>読YA20-15</t>
  </si>
  <si>
    <t>読YA20-16</t>
  </si>
  <si>
    <t>読YA20-17</t>
  </si>
  <si>
    <t>読YA20-18</t>
  </si>
  <si>
    <t>読YA20-19</t>
  </si>
  <si>
    <t>読YA20-20</t>
  </si>
  <si>
    <t>読YA20-21</t>
  </si>
  <si>
    <t>読YA20-22</t>
  </si>
  <si>
    <t>読YA20-23</t>
  </si>
  <si>
    <t>読YA20-24</t>
  </si>
  <si>
    <t>読YA20-25</t>
  </si>
  <si>
    <t>読YA20-26</t>
  </si>
  <si>
    <t>読YA20-27</t>
  </si>
  <si>
    <t>読YA20-28</t>
  </si>
  <si>
    <t>読YA20-29</t>
  </si>
  <si>
    <t>読YA20-30</t>
  </si>
  <si>
    <t>読YA20-31</t>
  </si>
  <si>
    <t>読YA20-32</t>
  </si>
  <si>
    <t>読YA20-33</t>
  </si>
  <si>
    <t>読YA20-34</t>
  </si>
  <si>
    <t>読YA20-35</t>
  </si>
  <si>
    <t>読YA20-36</t>
  </si>
  <si>
    <t>読YA20-37</t>
  </si>
  <si>
    <t>読YA20-38</t>
  </si>
  <si>
    <t>読YA20-39</t>
  </si>
  <si>
    <t>読YA20-40</t>
  </si>
  <si>
    <t>読YA20-41</t>
  </si>
  <si>
    <t>読YA20-42</t>
  </si>
  <si>
    <t>読YA20-43</t>
  </si>
  <si>
    <t>読YA20-44</t>
  </si>
  <si>
    <t>読YA20-45</t>
  </si>
  <si>
    <t>読YA20-46</t>
  </si>
  <si>
    <t>読YA20-47</t>
  </si>
  <si>
    <t>読YA20-48</t>
  </si>
  <si>
    <t>読YA20-49</t>
  </si>
  <si>
    <t>読YA20-50</t>
  </si>
  <si>
    <t>■YA（中高生）用21</t>
    <phoneticPr fontId="5"/>
  </si>
  <si>
    <t xml:space="preserve">コメディ・クイーン </t>
  </si>
  <si>
    <t xml:space="preserve">ぼくのはじまったばかりの人生のたぶんわすれない日々 </t>
  </si>
  <si>
    <t xml:space="preserve">みかんファミリー </t>
  </si>
  <si>
    <t xml:space="preserve">学校に行かない僕の学校 </t>
  </si>
  <si>
    <t xml:space="preserve">ワルイコいねが </t>
  </si>
  <si>
    <t xml:space="preserve">トクベツキューカ、はじめました! </t>
  </si>
  <si>
    <t xml:space="preserve">ぼくとロボ型フレンド </t>
  </si>
  <si>
    <t xml:space="preserve">光の粒が舞いあがる </t>
  </si>
  <si>
    <t xml:space="preserve">森と、母と、わたしの一週間 </t>
  </si>
  <si>
    <t xml:space="preserve">あるいは誰かのユーウツ </t>
  </si>
  <si>
    <t xml:space="preserve">スラムに水は流れない </t>
  </si>
  <si>
    <t xml:space="preserve">ハロハロ </t>
  </si>
  <si>
    <t xml:space="preserve">キングと兄ちゃんのトンボ </t>
  </si>
  <si>
    <t xml:space="preserve">ガールズ・ルール :愛され女子でいるには </t>
  </si>
  <si>
    <t xml:space="preserve">ぼくの色、見つけた! </t>
  </si>
  <si>
    <t xml:space="preserve">命をつないだ路面電車 </t>
  </si>
  <si>
    <t xml:space="preserve">この銃弾を忘れない </t>
  </si>
  <si>
    <t xml:space="preserve">ぼくの心は炎に焼かれる :植民地のふたりの少年 </t>
  </si>
  <si>
    <t xml:space="preserve">ラッキーボトル号の冒険 </t>
  </si>
  <si>
    <t xml:space="preserve">レベッカの見上げた空 </t>
  </si>
  <si>
    <t xml:space="preserve">朝読みのライスおばさん </t>
  </si>
  <si>
    <t xml:space="preserve">サーファーガール :かがやく波に乗れ! </t>
  </si>
  <si>
    <t xml:space="preserve">放課後によむ詩集 </t>
  </si>
  <si>
    <t xml:space="preserve">死の森の犬たち </t>
  </si>
  <si>
    <t xml:space="preserve">ひみつの相関図ノート </t>
  </si>
  <si>
    <t xml:space="preserve">トッケビ梅雨時商店街 </t>
  </si>
  <si>
    <t xml:space="preserve">王様のキャリー </t>
  </si>
  <si>
    <t xml:space="preserve">もしもわたしがあの子なら </t>
  </si>
  <si>
    <t xml:space="preserve">教室の怖い噂 </t>
  </si>
  <si>
    <t xml:space="preserve">今日も誰かの誕生日 </t>
  </si>
  <si>
    <t xml:space="preserve">江戸を照らせ :蔦屋重三郎の挑戦 </t>
  </si>
  <si>
    <t xml:space="preserve">ミライチョコレート </t>
  </si>
  <si>
    <t xml:space="preserve">中学生からの絵本のトリセツ </t>
  </si>
  <si>
    <t xml:space="preserve">原発事故、ひとりひとりの記憶 :3.11から今に続くこと </t>
  </si>
  <si>
    <t xml:space="preserve">隣の国の人々と出会う :韓国語と日本語のあいだ </t>
  </si>
  <si>
    <t xml:space="preserve">クマはなぜ人里に出てきたのか </t>
  </si>
  <si>
    <t xml:space="preserve">タコのなぞ :「海の賢者」のひみつ88 </t>
  </si>
  <si>
    <t xml:space="preserve">元素楽章 :擬人化でわかる元素の世界 </t>
  </si>
  <si>
    <t xml:space="preserve">僕たちはまだ、総理大臣のことを何も知らない。 </t>
  </si>
  <si>
    <t xml:space="preserve">本当に危ない闇バイトの話 :あの時こうしなければ… </t>
  </si>
  <si>
    <t xml:space="preserve">ネットでいじめられたら、どうすればいいの? :5人の専門家と処方箋を考えた </t>
  </si>
  <si>
    <t xml:space="preserve">見つける数学 </t>
  </si>
  <si>
    <t xml:space="preserve">絵画をみる、絵画をなおす保存修復の世界 </t>
  </si>
  <si>
    <t xml:space="preserve">ブロックでなんでもつくる!ビルダーの頭の中 </t>
  </si>
  <si>
    <t xml:space="preserve">世界に挑む!デフアスリート :聴覚障害とスポーツ </t>
  </si>
  <si>
    <t xml:space="preserve">おもしろすぎる山図鑑 </t>
  </si>
  <si>
    <t xml:space="preserve">中高生のための小説のつくりかた :創作に役立つ実践知識とヒント </t>
  </si>
  <si>
    <t xml:space="preserve">友だちがしんどいがなくなる本 </t>
  </si>
  <si>
    <t>薬物 (10代からのヘルスリテラシー)</t>
  </si>
  <si>
    <t>ダイエット・摂食障害  (10代からのヘルスリテラシー)</t>
  </si>
  <si>
    <t xml:space="preserve">イェニー・ヤーゲルフェルト‖作 ヘレンハルメ美穂‖訳 </t>
  </si>
  <si>
    <t xml:space="preserve">イーサン・ロング‖作・絵 代田/亜香子‖訳 </t>
  </si>
  <si>
    <t xml:space="preserve">椰月/美智子‖著 </t>
  </si>
  <si>
    <t xml:space="preserve">尾崎/英子‖作 </t>
  </si>
  <si>
    <t xml:space="preserve">安東/みきえ‖著 </t>
  </si>
  <si>
    <t xml:space="preserve">清水/晴木‖作 いつか‖絵 </t>
  </si>
  <si>
    <t xml:space="preserve">サイモン・パッカム‖著 千葉/茂樹‖訳 </t>
  </si>
  <si>
    <t xml:space="preserve">八束/澄子‖[著] </t>
  </si>
  <si>
    <t xml:space="preserve">ヴァルシャ・バジャージ‖著 村上/利佳‖訳 </t>
  </si>
  <si>
    <t xml:space="preserve">ケイスン・キャレンダー‖著 島田明美‖訳 </t>
  </si>
  <si>
    <t xml:space="preserve">キャンディス・ブシュネル‖作 ケイティ・コトゥーニョ‖作 三辺/律子‖訳 </t>
  </si>
  <si>
    <t xml:space="preserve">志津/栄子‖作 末山/りん‖絵 </t>
  </si>
  <si>
    <t xml:space="preserve">テア・ランノ‖著 関口/英子‖訳 山下/愛純‖訳 </t>
  </si>
  <si>
    <t xml:space="preserve">マイテ・カランサ‖作 宇野/和美‖訳 </t>
  </si>
  <si>
    <t xml:space="preserve">ビヴァリー・ナイドゥー‖作 野沢佳織‖訳 </t>
  </si>
  <si>
    <t xml:space="preserve">クリス・ウォーメル‖作 柳井/薫‖訳 </t>
  </si>
  <si>
    <t xml:space="preserve">マシュー・フォックス‖作 堀川志野舞‖訳 </t>
  </si>
  <si>
    <t xml:space="preserve">長江/優子‖作 みずうち/さとみ‖絵 </t>
  </si>
  <si>
    <t xml:space="preserve">麻生/かづこ‖作 かわい/ちひろ‖絵 </t>
  </si>
  <si>
    <t xml:space="preserve">小池/昌代‖編 </t>
  </si>
  <si>
    <t xml:space="preserve">アンソニー・マゴーワン‖作 尾崎愛子‖訳 </t>
  </si>
  <si>
    <t xml:space="preserve">望月/麻衣‖作 如月/かずさ‖作 神戸/遙真‖作 もえぎ/桃‖作 宮下/恵茉‖作 地図十行路‖作 松素/めぐり‖作 にかいどう/青‖作 日本児童文芸家協会‖編 </t>
  </si>
  <si>
    <t xml:space="preserve">ユ/ヨングァン‖著 岩井/理子‖訳 </t>
  </si>
  <si>
    <t xml:space="preserve">まひる‖著 </t>
  </si>
  <si>
    <t xml:space="preserve">こと/さわみ‖作 あわい‖絵 </t>
  </si>
  <si>
    <t xml:space="preserve">辻村/深月‖著 近藤/史恵‖著 澤村/伊智‖著 朝宮/運河‖編 </t>
  </si>
  <si>
    <t xml:space="preserve">二宮/敦人‖作 </t>
  </si>
  <si>
    <t xml:space="preserve">小前/亮‖作 中島/花野‖画 </t>
  </si>
  <si>
    <t xml:space="preserve">ザ・キャビンカンパニー‖著 </t>
  </si>
  <si>
    <t xml:space="preserve">川口/かおる‖著 </t>
  </si>
  <si>
    <t xml:space="preserve">吉田千亜‖著 </t>
  </si>
  <si>
    <t xml:space="preserve">斎藤/真理子‖著 </t>
  </si>
  <si>
    <t xml:space="preserve">永幡/嘉之‖文・写真 </t>
  </si>
  <si>
    <t xml:space="preserve">池田/譲‖著 </t>
  </si>
  <si>
    <t xml:space="preserve">揚げ鶏々‖著・イラスト </t>
  </si>
  <si>
    <t xml:space="preserve">長谷部/京子‖著・監修 木平/木綿‖構成 </t>
  </si>
  <si>
    <t xml:space="preserve">廣末/登‖監修 芳賀/恒人‖監修 </t>
  </si>
  <si>
    <t xml:space="preserve">春名/風花‖著 </t>
  </si>
  <si>
    <t xml:space="preserve">大野/寛武‖著 北村/みなみ‖キャラクターイラスト </t>
  </si>
  <si>
    <t xml:space="preserve">田口かおり‖[著] </t>
  </si>
  <si>
    <t xml:space="preserve">三井淳平‖[著] </t>
  </si>
  <si>
    <t xml:space="preserve">森埜/こみち‖著 </t>
  </si>
  <si>
    <t xml:space="preserve">ひげ隊長‖著 </t>
  </si>
  <si>
    <t xml:space="preserve">田中/哲弥‖監修 </t>
  </si>
  <si>
    <t xml:space="preserve">石田光規‖著 </t>
  </si>
  <si>
    <t xml:space="preserve">鈴木出版 </t>
  </si>
  <si>
    <t xml:space="preserve">白泉社 </t>
  </si>
  <si>
    <t xml:space="preserve">東京書籍 </t>
  </si>
  <si>
    <t xml:space="preserve">ぺりかん社 </t>
  </si>
  <si>
    <t xml:space="preserve">主婦の友社 </t>
  </si>
  <si>
    <t xml:space="preserve">メイツユニバーサルコンテンツ </t>
  </si>
  <si>
    <t>2024年9 月</t>
  </si>
  <si>
    <t>読YA21-1</t>
  </si>
  <si>
    <t>読YA21-2</t>
  </si>
  <si>
    <t>読YA21-3</t>
  </si>
  <si>
    <t>読YA21-4</t>
  </si>
  <si>
    <t>読YA21-5</t>
  </si>
  <si>
    <t>読YA21-6</t>
  </si>
  <si>
    <t>読YA21-7</t>
  </si>
  <si>
    <t>読YA21-8</t>
  </si>
  <si>
    <t>読YA21-9</t>
  </si>
  <si>
    <t>読YA21-10</t>
  </si>
  <si>
    <t>読YA21-11</t>
  </si>
  <si>
    <t>読YA21-12</t>
  </si>
  <si>
    <t>読YA21-13</t>
  </si>
  <si>
    <t>読YA21-14</t>
  </si>
  <si>
    <t>読YA21-15</t>
  </si>
  <si>
    <t>読YA21-16</t>
  </si>
  <si>
    <t>読YA21-17</t>
  </si>
  <si>
    <t>読YA21-18</t>
  </si>
  <si>
    <t>読YA21-19</t>
  </si>
  <si>
    <t>読YA21-20</t>
  </si>
  <si>
    <t>読YA21-21</t>
  </si>
  <si>
    <t>読YA21-22</t>
  </si>
  <si>
    <t>読YA21-23</t>
  </si>
  <si>
    <t>読YA21-24</t>
  </si>
  <si>
    <t>読YA21-25</t>
  </si>
  <si>
    <t>読YA21-26</t>
  </si>
  <si>
    <t>読YA21-27</t>
  </si>
  <si>
    <t>読YA21-28</t>
  </si>
  <si>
    <t>読YA21-29</t>
  </si>
  <si>
    <t>読YA21-30</t>
  </si>
  <si>
    <t>読YA21-31</t>
  </si>
  <si>
    <t>読YA21-32</t>
  </si>
  <si>
    <t>読YA21-33</t>
  </si>
  <si>
    <t>読YA21-34</t>
  </si>
  <si>
    <t>読YA21-35</t>
  </si>
  <si>
    <t>読YA21-36</t>
  </si>
  <si>
    <t>読YA21-37</t>
  </si>
  <si>
    <t>読YA21-38</t>
  </si>
  <si>
    <t>読YA21-39</t>
  </si>
  <si>
    <t>読YA21-40</t>
  </si>
  <si>
    <t>読YA21-41</t>
  </si>
  <si>
    <t>読YA21-42</t>
  </si>
  <si>
    <t>読YA21-43</t>
  </si>
  <si>
    <t>読YA21-44</t>
  </si>
  <si>
    <t>読YA21-45</t>
  </si>
  <si>
    <t>読YA21-46</t>
  </si>
  <si>
    <t>読YA21-47</t>
  </si>
  <si>
    <t>読YA21-48</t>
  </si>
  <si>
    <t>読YA21-49</t>
  </si>
  <si>
    <t>読YA21-50</t>
  </si>
  <si>
    <t xml:space="preserve">サンドイッチサンドイッチ </t>
  </si>
  <si>
    <t xml:space="preserve">小西/英子‖さく </t>
  </si>
  <si>
    <t xml:space="preserve">福音館書店 </t>
  </si>
  <si>
    <t>児文館/2025/べト5-1</t>
    <phoneticPr fontId="5"/>
  </si>
  <si>
    <t xml:space="preserve">もりのおふろ </t>
  </si>
  <si>
    <t xml:space="preserve">西村/敏雄‖さく </t>
  </si>
  <si>
    <t>児文館/2025/べト5-2</t>
  </si>
  <si>
    <t xml:space="preserve">いそがしいよる </t>
  </si>
  <si>
    <t xml:space="preserve">さとう/わきこ‖さく・え </t>
  </si>
  <si>
    <t>児文館/2025/べト5-3</t>
  </si>
  <si>
    <t xml:space="preserve">もうちょっともうちょっと </t>
  </si>
  <si>
    <t xml:space="preserve">きむら/ゆういち‖文 高畠/純‖絵 </t>
  </si>
  <si>
    <t>児文館/2025/べト5-4</t>
  </si>
  <si>
    <t xml:space="preserve">あついあつい </t>
  </si>
  <si>
    <t xml:space="preserve">垂石/眞子‖さく </t>
    <phoneticPr fontId="5"/>
  </si>
  <si>
    <t>児文館/2025/べト5-5</t>
  </si>
  <si>
    <t xml:space="preserve">地下鉄のできるまで </t>
  </si>
  <si>
    <t xml:space="preserve">加古/里子‖さく </t>
  </si>
  <si>
    <t>児文館/2025/べト5-6</t>
  </si>
  <si>
    <t xml:space="preserve">あめふりさんぽ </t>
  </si>
  <si>
    <t xml:space="preserve">えがしら/みちこ‖作 </t>
  </si>
  <si>
    <t>児文館/2025/べト5-7</t>
  </si>
  <si>
    <t xml:space="preserve">Bánh Xăng-Uých </t>
    <phoneticPr fontId="5"/>
  </si>
  <si>
    <t xml:space="preserve">Nhà xuất bản Kim Đồng  </t>
  </si>
  <si>
    <t>児文館/2025/べト5-8</t>
  </si>
  <si>
    <t xml:space="preserve">Bồn Tắm Của Rừng </t>
  </si>
  <si>
    <t xml:space="preserve">Nhà xuất bản Thế Giới </t>
  </si>
  <si>
    <t>児文館/2025/べト5-9</t>
  </si>
  <si>
    <t xml:space="preserve">Đêm Tất Bật </t>
  </si>
  <si>
    <t>児文館/2025/べト5-10</t>
  </si>
  <si>
    <t xml:space="preserve">Thêm chút nữa, thêm chút nữa </t>
  </si>
  <si>
    <t xml:space="preserve">Nhà xuất bản Kim Đồng </t>
  </si>
  <si>
    <t>児文館/2025/べト5-11</t>
  </si>
  <si>
    <t xml:space="preserve">Nóng quá, nóng quá </t>
  </si>
  <si>
    <t xml:space="preserve">tắc gia Mako taruishi Dịch Phạm Quýnh Anh </t>
  </si>
  <si>
    <t>児文館/2025/べト5-12</t>
  </si>
  <si>
    <t xml:space="preserve">tắc gia Kako satoshi Dịch Việt nam Tokyo Metro </t>
  </si>
  <si>
    <t>児文館/2025/べト5-13</t>
  </si>
  <si>
    <t xml:space="preserve">tắc gia Michiko Egashira Dịch Trấn khanh </t>
  </si>
  <si>
    <t>児文館/2025/べト5-14</t>
  </si>
  <si>
    <r>
      <t>Đ</t>
    </r>
    <r>
      <rPr>
        <sz val="11"/>
        <color theme="1"/>
        <rFont val="ＭＳ Ｐゴシック"/>
        <family val="2"/>
      </rPr>
      <t>ư</t>
    </r>
    <r>
      <rPr>
        <sz val="11"/>
        <color theme="1"/>
        <rFont val="BIZ UDPゴシック"/>
        <family val="3"/>
        <charset val="128"/>
      </rPr>
      <t>ờng hầm tàu điện ngầm đ</t>
    </r>
    <r>
      <rPr>
        <sz val="11"/>
        <color theme="1"/>
        <rFont val="ＭＳ Ｐゴシック"/>
        <family val="2"/>
      </rPr>
      <t>ư</t>
    </r>
    <r>
      <rPr>
        <sz val="11"/>
        <color theme="1"/>
        <rFont val="BIZ UDPゴシック"/>
        <family val="3"/>
        <charset val="128"/>
      </rPr>
      <t>ợc xây dựng nh</t>
    </r>
    <r>
      <rPr>
        <sz val="11"/>
        <color theme="1"/>
        <rFont val="ＭＳ Ｐゴシック"/>
        <family val="2"/>
      </rPr>
      <t>ư</t>
    </r>
    <r>
      <rPr>
        <sz val="11"/>
        <color theme="1"/>
        <rFont val="BIZ UDPゴシック"/>
        <family val="3"/>
        <charset val="128"/>
      </rPr>
      <t xml:space="preserve"> thế nào? </t>
    </r>
  </si>
  <si>
    <r>
      <t>Đi dạo d</t>
    </r>
    <r>
      <rPr>
        <sz val="11"/>
        <color theme="1"/>
        <rFont val="ＭＳ Ｐゴシック"/>
        <family val="2"/>
      </rPr>
      <t>ư</t>
    </r>
    <r>
      <rPr>
        <sz val="11"/>
        <color theme="1"/>
        <rFont val="BIZ UDPゴシック"/>
        <family val="3"/>
        <charset val="128"/>
      </rPr>
      <t>ới m</t>
    </r>
    <r>
      <rPr>
        <sz val="11"/>
        <color theme="1"/>
        <rFont val="ＭＳ Ｐゴシック"/>
        <family val="2"/>
      </rPr>
      <t>ư</t>
    </r>
    <r>
      <rPr>
        <sz val="11"/>
        <color theme="1"/>
        <rFont val="BIZ UDPゴシック"/>
        <family val="3"/>
        <charset val="128"/>
      </rPr>
      <t xml:space="preserve">a </t>
    </r>
  </si>
  <si>
    <r>
      <t>Tranh và l</t>
    </r>
    <r>
      <rPr>
        <sz val="10"/>
        <color rgb="FF000000"/>
        <rFont val="BIZ UDPゴシック"/>
        <family val="3"/>
        <charset val="128"/>
      </rPr>
      <t>ời Eiko konishi Ng</t>
    </r>
    <r>
      <rPr>
        <sz val="11"/>
        <color theme="1"/>
        <rFont val="Calibri"/>
        <family val="2"/>
      </rPr>
      <t>ư</t>
    </r>
    <r>
      <rPr>
        <sz val="10"/>
        <color rgb="FF000000"/>
        <rFont val="BIZ UDPゴシック"/>
        <family val="3"/>
        <charset val="128"/>
      </rPr>
      <t xml:space="preserve">ời dịch Hạ Mai </t>
    </r>
    <phoneticPr fontId="5"/>
  </si>
  <si>
    <r>
      <t>Tranh và lời Toshio Nishimura Ng</t>
    </r>
    <r>
      <rPr>
        <sz val="11"/>
        <color theme="1"/>
        <rFont val="Calibri"/>
        <family val="2"/>
      </rPr>
      <t>ư</t>
    </r>
    <r>
      <rPr>
        <sz val="11"/>
        <color theme="1"/>
        <rFont val="BIZ UDPゴシック"/>
        <family val="3"/>
        <charset val="128"/>
      </rPr>
      <t xml:space="preserve">ời dịch Lê Hiền </t>
    </r>
    <phoneticPr fontId="46"/>
  </si>
  <si>
    <r>
      <t>Tranh và lời Wakiko Sato Ng</t>
    </r>
    <r>
      <rPr>
        <sz val="11"/>
        <color theme="1"/>
        <rFont val="ＭＳ Ｐゴシック"/>
        <family val="2"/>
      </rPr>
      <t>ư</t>
    </r>
    <r>
      <rPr>
        <sz val="11"/>
        <color theme="1"/>
        <rFont val="BIZ UDPゴシック"/>
        <family val="3"/>
        <charset val="128"/>
      </rPr>
      <t xml:space="preserve">ời dịch Lê Hiền </t>
    </r>
  </si>
  <si>
    <r>
      <t>lời Yuichi kimura Tranh Jun Takabatake Ng</t>
    </r>
    <r>
      <rPr>
        <sz val="11"/>
        <color theme="1"/>
        <rFont val="ＭＳ Ｐゴシック"/>
        <family val="2"/>
      </rPr>
      <t>ư</t>
    </r>
    <r>
      <rPr>
        <sz val="11"/>
        <color theme="1"/>
        <rFont val="BIZ UDPゴシック"/>
        <family val="3"/>
        <charset val="128"/>
      </rPr>
      <t xml:space="preserve">ời dịch Trấn khanh </t>
    </r>
  </si>
  <si>
    <t>すがたをかえる食べものずかん :大豆・米・麦・とうもろこし・いも・牛乳・魚</t>
    <phoneticPr fontId="46"/>
  </si>
  <si>
    <t>石井/克枝‖監修</t>
    <phoneticPr fontId="46"/>
  </si>
  <si>
    <t>児文館2025</t>
  </si>
  <si>
    <t>児文館2025</t>
    <phoneticPr fontId="3"/>
  </si>
  <si>
    <t>児文館2025</t>
    <phoneticPr fontId="5"/>
  </si>
  <si>
    <t>児・食1-20</t>
    <rPh sb="2" eb="3">
      <t>ショク</t>
    </rPh>
    <phoneticPr fontId="2"/>
  </si>
  <si>
    <t>■ベトナム語（絵本）5　生活2</t>
    <rPh sb="12" eb="14">
      <t>セイカツ</t>
    </rPh>
    <phoneticPr fontId="5"/>
  </si>
  <si>
    <t>■YA高校生用5</t>
    <phoneticPr fontId="5"/>
  </si>
  <si>
    <t>ファイティング・チャンス （STAMP BOOKS）</t>
    <phoneticPr fontId="5"/>
  </si>
  <si>
    <t xml:space="preserve">働きはじめる前に知っておきたいワークルールの超きほん </t>
    <phoneticPr fontId="5"/>
  </si>
  <si>
    <t>あなただけの物語のために :どうすれば自分を信頼できる? （ちくまQブックス）</t>
    <phoneticPr fontId="5"/>
  </si>
  <si>
    <t>僕の仕事はごみ清掃員。 （14歳の世渡り術）</t>
    <phoneticPr fontId="5"/>
  </si>
  <si>
    <t xml:space="preserve">さあ目をとじて、かわいい子 </t>
    <phoneticPr fontId="5"/>
  </si>
  <si>
    <t>桜の樹の下には （文学ノ情景）</t>
    <phoneticPr fontId="5"/>
  </si>
  <si>
    <t xml:space="preserve">二十四の瞳 </t>
  </si>
  <si>
    <t xml:space="preserve">羅生門・鼻・芋粥・偸盗 </t>
  </si>
  <si>
    <t xml:space="preserve">神様の次くらいに :人の死なない謎解きミステリ集 </t>
    <phoneticPr fontId="5"/>
  </si>
  <si>
    <t>働かないアリに意義がある</t>
    <phoneticPr fontId="5"/>
  </si>
  <si>
    <t xml:space="preserve">8番出口 :小説 </t>
  </si>
  <si>
    <t xml:space="preserve">アンネの日記 </t>
    <phoneticPr fontId="5"/>
  </si>
  <si>
    <t>世界でいちばん透きとおった物語 [1]</t>
    <phoneticPr fontId="5"/>
  </si>
  <si>
    <t>アルジャーノンに花束を</t>
    <phoneticPr fontId="5"/>
  </si>
  <si>
    <t xml:space="preserve">「好き」を言語化する技術 :推しの素晴らしさを語りたいのに「やばい!」しかでてこない </t>
  </si>
  <si>
    <t>闇の中国語入門 （ちくま新書）</t>
    <rPh sb="12" eb="14">
      <t>シンショ</t>
    </rPh>
    <phoneticPr fontId="5"/>
  </si>
  <si>
    <t>中高生のための新書のすすめ （岩波ジュニア新書）</t>
    <phoneticPr fontId="5"/>
  </si>
  <si>
    <t>フレーフレー!就活高校生 :高卒で働くことを考える （岩波ジュニア新書）</t>
    <phoneticPr fontId="5"/>
  </si>
  <si>
    <t xml:space="preserve">君はどう生きるか </t>
  </si>
  <si>
    <t xml:space="preserve">こころ :小説 </t>
  </si>
  <si>
    <t xml:space="preserve">地雷グリコ </t>
  </si>
  <si>
    <t xml:space="preserve">近畿地方のある場所について </t>
  </si>
  <si>
    <t xml:space="preserve">銀河の図書室 </t>
  </si>
  <si>
    <t xml:space="preserve">俺たちの箱根駅伝 上 </t>
  </si>
  <si>
    <t xml:space="preserve">俺たちの箱根駅伝 下 </t>
  </si>
  <si>
    <t xml:space="preserve">探偵はパシられる </t>
  </si>
  <si>
    <t xml:space="preserve">17歳のサリーダ </t>
  </si>
  <si>
    <t xml:space="preserve">オリオンは静かに詠う </t>
  </si>
  <si>
    <t xml:space="preserve">名探偵と学ぶミステリ :推理小説アンソロジー&amp;ガイド </t>
  </si>
  <si>
    <t xml:space="preserve">成瀬は天下を取りにいく </t>
  </si>
  <si>
    <t xml:space="preserve">イングランド銀行公式経済がよくわかる10章 </t>
  </si>
  <si>
    <t xml:space="preserve">「コーダ」のぼくが見る世界 :聴こえない親のもとに生まれて </t>
  </si>
  <si>
    <t xml:space="preserve">俺ルール! :自閉は急に止まれない </t>
  </si>
  <si>
    <t xml:space="preserve">チョコレートを食べたことがないカカオ農園の子どもにきみはチョコレートをあげるか? </t>
  </si>
  <si>
    <t xml:space="preserve">本を読んだことがない32歳がはじめて本を読む :走れメロス・一房の葡萄・杜子春・本棚 </t>
  </si>
  <si>
    <t xml:space="preserve">牛乳から世界がかわる :酪農家になりたい君へ </t>
  </si>
  <si>
    <t xml:space="preserve">本と鍵の季節 </t>
  </si>
  <si>
    <t xml:space="preserve">タイガー </t>
  </si>
  <si>
    <t xml:space="preserve">虚の伽藍 </t>
  </si>
  <si>
    <t xml:space="preserve">たえまない光の足し算 </t>
  </si>
  <si>
    <t xml:space="preserve">こうしてぼくはスパイになった </t>
  </si>
  <si>
    <t xml:space="preserve">猫のいる家に帰りたい </t>
  </si>
  <si>
    <t xml:space="preserve">ファッション・スタイルとカルチャーの大図鑑 </t>
  </si>
  <si>
    <t xml:space="preserve">きんつぎ </t>
  </si>
  <si>
    <t xml:space="preserve">世界の美しいモスク </t>
  </si>
  <si>
    <t xml:space="preserve">ルイーザ・リード‖作 金原/瑞人‖訳 八木/恭子‖訳 </t>
    <phoneticPr fontId="5"/>
  </si>
  <si>
    <t xml:space="preserve">佐々木/亮‖監修 山中/正大‖イラスト </t>
    <phoneticPr fontId="5"/>
  </si>
  <si>
    <t xml:space="preserve">あさの/あつこ‖著 </t>
    <phoneticPr fontId="5"/>
  </si>
  <si>
    <t xml:space="preserve">滝沢/秀一‖著 </t>
    <phoneticPr fontId="5"/>
  </si>
  <si>
    <t xml:space="preserve">サリー・ニコルズ‖作 杉本/詠美‖訳 </t>
    <phoneticPr fontId="5"/>
  </si>
  <si>
    <t xml:space="preserve">梶井/基次郎‖著 奇烏‖絵 </t>
  </si>
  <si>
    <t xml:space="preserve">壺井/栄‖作 </t>
  </si>
  <si>
    <t xml:space="preserve">芥川/竜之介∥作 </t>
  </si>
  <si>
    <t xml:space="preserve">久住/四季‖著 </t>
  </si>
  <si>
    <t xml:space="preserve">長谷川/英祐‖著 </t>
  </si>
  <si>
    <t xml:space="preserve">川村/元気‖著 </t>
  </si>
  <si>
    <t xml:space="preserve">アンネ・フランク∥著 深町/真理子∥訳 </t>
  </si>
  <si>
    <t xml:space="preserve">杉井/光‖著 </t>
  </si>
  <si>
    <t xml:space="preserve">ダニエル・キイス‖著 小尾/芙佐‖訳 </t>
  </si>
  <si>
    <t xml:space="preserve">三宅/香帆‖[著] </t>
  </si>
  <si>
    <t xml:space="preserve">楊/駿驍‖著 </t>
  </si>
  <si>
    <t xml:space="preserve">岩波ジュニア新書編集部‖編 </t>
  </si>
  <si>
    <t xml:space="preserve">中島/隆‖著 </t>
  </si>
  <si>
    <t xml:space="preserve">鴻上/尚史‖著 </t>
  </si>
  <si>
    <t xml:space="preserve">夏目/漱石‖原作 有栖/サリ‖挿画 </t>
  </si>
  <si>
    <t xml:space="preserve">青崎/有吾‖著 </t>
  </si>
  <si>
    <t xml:space="preserve">背筋‖著 </t>
  </si>
  <si>
    <t xml:space="preserve">名取/佐和子‖著 </t>
  </si>
  <si>
    <t xml:space="preserve">池井戸/潤‖著 </t>
  </si>
  <si>
    <t xml:space="preserve">カモシダ/せぶん‖著 </t>
  </si>
  <si>
    <t xml:space="preserve">実石/沙枝子‖著 </t>
  </si>
  <si>
    <t xml:space="preserve">村崎/なぎこ‖著 </t>
  </si>
  <si>
    <t xml:space="preserve">杉江/松恋‖編著 青崎/有吾‖著 阿津川/辰海‖著 楠谷/佑‖著 斜線堂/有紀‖著 辻/真先‖著 福田/和代‖著 水生/大海‖著 </t>
  </si>
  <si>
    <t xml:space="preserve">宮島/未奈‖著 </t>
  </si>
  <si>
    <t xml:space="preserve">イングランド銀行‖著 ルパル・パテル‖著 ジャック・ミーニング‖著 村井/章子‖訳 </t>
  </si>
  <si>
    <t xml:space="preserve">五十嵐/大‖著 </t>
  </si>
  <si>
    <t xml:space="preserve">ニキ/リンコ∥著 </t>
  </si>
  <si>
    <t xml:space="preserve">木下理仁／著 </t>
  </si>
  <si>
    <t xml:space="preserve">かまど‖著 みくのしん‖著 </t>
  </si>
  <si>
    <t xml:space="preserve">小林/国之‖著 </t>
  </si>
  <si>
    <t xml:space="preserve">米澤/穂信‖著 </t>
  </si>
  <si>
    <t xml:space="preserve">SF.サイード‖著 デイヴ・マッキーン‖絵 杉田/七重‖訳 </t>
  </si>
  <si>
    <t xml:space="preserve">月村/了衛‖著 </t>
  </si>
  <si>
    <t xml:space="preserve">日比野/コレコ‖著 </t>
  </si>
  <si>
    <t xml:space="preserve">デボラ・ホプキンソン‖著 服部/京子‖訳 </t>
  </si>
  <si>
    <t xml:space="preserve">仁尾/智‖短歌・エッセイ 小泉/さよ‖イラスト </t>
  </si>
  <si>
    <t xml:space="preserve">Fashionary‖著 桜井/真砂美‖訳 </t>
  </si>
  <si>
    <t xml:space="preserve">イッサ・ワタナベ‖作 柴田/元幸‖詩訳 </t>
  </si>
  <si>
    <t xml:space="preserve">深見/奈緒子‖[編]著 </t>
  </si>
  <si>
    <t xml:space="preserve">岩波書店 </t>
    <phoneticPr fontId="5"/>
  </si>
  <si>
    <t xml:space="preserve">旬報社 </t>
    <phoneticPr fontId="5"/>
  </si>
  <si>
    <t xml:space="preserve">筑摩書房 </t>
    <phoneticPr fontId="5"/>
  </si>
  <si>
    <t xml:space="preserve">河出書房新社 </t>
    <phoneticPr fontId="5"/>
  </si>
  <si>
    <t xml:space="preserve">偕成社 </t>
    <phoneticPr fontId="5"/>
  </si>
  <si>
    <t xml:space="preserve">山と溪谷社 </t>
  </si>
  <si>
    <t xml:space="preserve">水鈴社 </t>
  </si>
  <si>
    <t xml:space="preserve">文芸春秋 </t>
  </si>
  <si>
    <t xml:space="preserve">新潮社 </t>
  </si>
  <si>
    <t xml:space="preserve">ディスカヴァー・トゥエンティワン </t>
  </si>
  <si>
    <t xml:space="preserve">文響社 </t>
  </si>
  <si>
    <t xml:space="preserve">実業之日本社 </t>
  </si>
  <si>
    <t xml:space="preserve">すばる舎 </t>
  </si>
  <si>
    <t xml:space="preserve">紀伊國屋書店 </t>
  </si>
  <si>
    <t xml:space="preserve">花風社 </t>
  </si>
  <si>
    <t xml:space="preserve">大和書房 </t>
  </si>
  <si>
    <t xml:space="preserve">農山漁村文化協会 </t>
  </si>
  <si>
    <t xml:space="preserve">集英社 </t>
  </si>
  <si>
    <t xml:space="preserve">辰巳出版 </t>
  </si>
  <si>
    <t xml:space="preserve">パイインターナショナル </t>
  </si>
  <si>
    <t xml:space="preserve">世界文化社 </t>
  </si>
  <si>
    <t>2025年3月</t>
  </si>
  <si>
    <t>2024年11月</t>
  </si>
  <si>
    <t>2025年8月</t>
  </si>
  <si>
    <t>2003年4月</t>
  </si>
  <si>
    <t>2024年7月</t>
  </si>
  <si>
    <t>2024年6月</t>
  </si>
  <si>
    <t>2024年12月</t>
  </si>
  <si>
    <t>2025年2月</t>
  </si>
  <si>
    <t>2005年7月</t>
  </si>
  <si>
    <t>2024年5月</t>
  </si>
  <si>
    <t>2024年9月</t>
  </si>
  <si>
    <t>2025年7月</t>
  </si>
  <si>
    <t>2025年4月</t>
  </si>
  <si>
    <t>児文館　2025</t>
  </si>
  <si>
    <t>児文館　2025</t>
    <phoneticPr fontId="5"/>
  </si>
  <si>
    <t>読YA高5-1</t>
    <rPh sb="3" eb="4">
      <t>タカ</t>
    </rPh>
    <phoneticPr fontId="5"/>
  </si>
  <si>
    <t>読YA高5-2</t>
    <rPh sb="3" eb="4">
      <t>タカ</t>
    </rPh>
    <phoneticPr fontId="5"/>
  </si>
  <si>
    <t>読YA高5-3</t>
    <rPh sb="3" eb="4">
      <t>タカ</t>
    </rPh>
    <phoneticPr fontId="5"/>
  </si>
  <si>
    <t>読YA高5-4</t>
    <rPh sb="3" eb="4">
      <t>タカ</t>
    </rPh>
    <phoneticPr fontId="5"/>
  </si>
  <si>
    <t>読YA高5-5</t>
    <rPh sb="3" eb="4">
      <t>タカ</t>
    </rPh>
    <phoneticPr fontId="5"/>
  </si>
  <si>
    <t>読YA高5-6</t>
    <rPh sb="3" eb="4">
      <t>タカ</t>
    </rPh>
    <phoneticPr fontId="5"/>
  </si>
  <si>
    <t>読YA高5-7</t>
    <rPh sb="3" eb="4">
      <t>タカ</t>
    </rPh>
    <phoneticPr fontId="5"/>
  </si>
  <si>
    <t>読YA高5-8</t>
    <rPh sb="3" eb="4">
      <t>タカ</t>
    </rPh>
    <phoneticPr fontId="5"/>
  </si>
  <si>
    <t>読YA高5-9</t>
    <rPh sb="3" eb="4">
      <t>タカ</t>
    </rPh>
    <phoneticPr fontId="5"/>
  </si>
  <si>
    <t>読YA高5-10</t>
    <rPh sb="3" eb="4">
      <t>タカ</t>
    </rPh>
    <phoneticPr fontId="5"/>
  </si>
  <si>
    <t>読YA高5-11</t>
    <rPh sb="3" eb="4">
      <t>タカ</t>
    </rPh>
    <phoneticPr fontId="5"/>
  </si>
  <si>
    <t>読YA高5-12</t>
    <rPh sb="3" eb="4">
      <t>タカ</t>
    </rPh>
    <phoneticPr fontId="5"/>
  </si>
  <si>
    <t>読YA高5-13</t>
    <rPh sb="3" eb="4">
      <t>タカ</t>
    </rPh>
    <phoneticPr fontId="5"/>
  </si>
  <si>
    <t>読YA高5-14</t>
    <rPh sb="3" eb="4">
      <t>タカ</t>
    </rPh>
    <phoneticPr fontId="5"/>
  </si>
  <si>
    <t>読YA高5-15</t>
    <rPh sb="3" eb="4">
      <t>タカ</t>
    </rPh>
    <phoneticPr fontId="5"/>
  </si>
  <si>
    <t>読YA高5-16</t>
    <rPh sb="3" eb="4">
      <t>タカ</t>
    </rPh>
    <phoneticPr fontId="5"/>
  </si>
  <si>
    <t>読YA高5-17</t>
    <rPh sb="3" eb="4">
      <t>タカ</t>
    </rPh>
    <phoneticPr fontId="5"/>
  </si>
  <si>
    <t>読YA高5-18</t>
    <rPh sb="3" eb="4">
      <t>タカ</t>
    </rPh>
    <phoneticPr fontId="5"/>
  </si>
  <si>
    <t>読YA高5-19</t>
    <rPh sb="3" eb="4">
      <t>タカ</t>
    </rPh>
    <phoneticPr fontId="5"/>
  </si>
  <si>
    <t>読YA高5-20</t>
    <rPh sb="3" eb="4">
      <t>タカ</t>
    </rPh>
    <phoneticPr fontId="5"/>
  </si>
  <si>
    <t>読YA高5-21</t>
    <rPh sb="3" eb="4">
      <t>タカ</t>
    </rPh>
    <phoneticPr fontId="5"/>
  </si>
  <si>
    <t>読YA高5-22</t>
    <rPh sb="3" eb="4">
      <t>タカ</t>
    </rPh>
    <phoneticPr fontId="5"/>
  </si>
  <si>
    <t>読YA高5-23</t>
    <rPh sb="3" eb="4">
      <t>タカ</t>
    </rPh>
    <phoneticPr fontId="5"/>
  </si>
  <si>
    <t>読YA高5-24</t>
    <rPh sb="3" eb="4">
      <t>タカ</t>
    </rPh>
    <phoneticPr fontId="5"/>
  </si>
  <si>
    <t>読YA高5-25</t>
    <rPh sb="3" eb="4">
      <t>タカ</t>
    </rPh>
    <phoneticPr fontId="5"/>
  </si>
  <si>
    <t>読YA高5-26</t>
    <rPh sb="3" eb="4">
      <t>タカ</t>
    </rPh>
    <phoneticPr fontId="5"/>
  </si>
  <si>
    <t>読YA高5-27</t>
    <rPh sb="3" eb="4">
      <t>タカ</t>
    </rPh>
    <phoneticPr fontId="5"/>
  </si>
  <si>
    <t>読YA高5-28</t>
    <rPh sb="3" eb="4">
      <t>タカ</t>
    </rPh>
    <phoneticPr fontId="5"/>
  </si>
  <si>
    <t>読YA高5-29</t>
    <rPh sb="3" eb="4">
      <t>タカ</t>
    </rPh>
    <phoneticPr fontId="5"/>
  </si>
  <si>
    <t>読YA高5-30</t>
    <rPh sb="3" eb="4">
      <t>タカ</t>
    </rPh>
    <phoneticPr fontId="5"/>
  </si>
  <si>
    <t>読YA高5-31</t>
    <rPh sb="3" eb="4">
      <t>タカ</t>
    </rPh>
    <phoneticPr fontId="5"/>
  </si>
  <si>
    <t>読YA高5-32</t>
    <rPh sb="3" eb="4">
      <t>タカ</t>
    </rPh>
    <phoneticPr fontId="5"/>
  </si>
  <si>
    <t>読YA高5-33</t>
    <rPh sb="3" eb="4">
      <t>タカ</t>
    </rPh>
    <phoneticPr fontId="5"/>
  </si>
  <si>
    <t>読YA高5-34</t>
    <rPh sb="3" eb="4">
      <t>タカ</t>
    </rPh>
    <phoneticPr fontId="5"/>
  </si>
  <si>
    <t>読YA高5-35</t>
    <rPh sb="3" eb="4">
      <t>タカ</t>
    </rPh>
    <phoneticPr fontId="5"/>
  </si>
  <si>
    <t>読YA高5-36</t>
    <rPh sb="3" eb="4">
      <t>タカ</t>
    </rPh>
    <phoneticPr fontId="5"/>
  </si>
  <si>
    <t>読YA高5-37</t>
    <rPh sb="3" eb="4">
      <t>タカ</t>
    </rPh>
    <phoneticPr fontId="5"/>
  </si>
  <si>
    <t>読YA高5-38</t>
    <rPh sb="3" eb="4">
      <t>タカ</t>
    </rPh>
    <phoneticPr fontId="5"/>
  </si>
  <si>
    <t>読YA高5-39</t>
    <rPh sb="3" eb="4">
      <t>タカ</t>
    </rPh>
    <phoneticPr fontId="5"/>
  </si>
  <si>
    <t>読YA高5-40</t>
    <rPh sb="3" eb="4">
      <t>タカ</t>
    </rPh>
    <phoneticPr fontId="5"/>
  </si>
  <si>
    <t>読YA高5-41</t>
    <rPh sb="3" eb="4">
      <t>タカ</t>
    </rPh>
    <phoneticPr fontId="5"/>
  </si>
  <si>
    <t>読YA高5-42</t>
    <rPh sb="3" eb="4">
      <t>タカ</t>
    </rPh>
    <phoneticPr fontId="5"/>
  </si>
  <si>
    <t>読YA高5-43</t>
    <rPh sb="3" eb="4">
      <t>タカ</t>
    </rPh>
    <phoneticPr fontId="5"/>
  </si>
  <si>
    <t>読YA高5-44</t>
    <rPh sb="3" eb="4">
      <t>タカ</t>
    </rPh>
    <phoneticPr fontId="5"/>
  </si>
  <si>
    <t>読YA高5-45</t>
    <rPh sb="3" eb="4">
      <t>タカ</t>
    </rPh>
    <phoneticPr fontId="5"/>
  </si>
  <si>
    <t>■大型絵本9</t>
    <rPh sb="1" eb="3">
      <t>オオガタ</t>
    </rPh>
    <rPh sb="3" eb="5">
      <t>エホン</t>
    </rPh>
    <phoneticPr fontId="5"/>
  </si>
  <si>
    <t>■大型絵本10</t>
    <rPh sb="1" eb="3">
      <t>オオガタ</t>
    </rPh>
    <rPh sb="3" eb="5">
      <t>エホン</t>
    </rPh>
    <phoneticPr fontId="5"/>
  </si>
  <si>
    <t>■大型絵本11</t>
    <rPh sb="1" eb="3">
      <t>オオガタ</t>
    </rPh>
    <rPh sb="3" eb="5">
      <t>エホン</t>
    </rPh>
    <phoneticPr fontId="5"/>
  </si>
  <si>
    <t xml:space="preserve">tupera tupera∥さく </t>
  </si>
  <si>
    <t xml:space="preserve">大日本図書 </t>
  </si>
  <si>
    <t>児・大型E9-1</t>
    <phoneticPr fontId="46"/>
  </si>
  <si>
    <t xml:space="preserve">いろいろバス </t>
  </si>
  <si>
    <t>児・大型E9-2</t>
  </si>
  <si>
    <t xml:space="preserve">多田/ヒロシ‖作・文・絵 </t>
    <phoneticPr fontId="46"/>
  </si>
  <si>
    <t>児・大型E10-1</t>
    <phoneticPr fontId="46"/>
  </si>
  <si>
    <t xml:space="preserve">りんごがドスーン </t>
  </si>
  <si>
    <t>児・大型E10-2</t>
  </si>
  <si>
    <t>いろいろバス</t>
    <phoneticPr fontId="46"/>
  </si>
  <si>
    <t xml:space="preserve">りんごがドスーン </t>
    <phoneticPr fontId="46"/>
  </si>
  <si>
    <t>なつのいちにち （ビッグブック）</t>
    <phoneticPr fontId="46"/>
  </si>
  <si>
    <t xml:space="preserve">はた/こうしろう∥作 </t>
  </si>
  <si>
    <t>児・大型E11-1</t>
    <phoneticPr fontId="46"/>
  </si>
  <si>
    <t xml:space="preserve">なつのいちにち </t>
  </si>
  <si>
    <t>児・大型E11-2</t>
  </si>
  <si>
    <t xml:space="preserve">国語で使える!グラフや表を用いて書こう </t>
  </si>
  <si>
    <t>児・統計1-1</t>
    <rPh sb="2" eb="4">
      <t>トウケイ</t>
    </rPh>
    <phoneticPr fontId="1"/>
  </si>
  <si>
    <t xml:space="preserve">表・グラフの読み方・つくり方 :データを正しく活用しよう! </t>
  </si>
  <si>
    <t xml:space="preserve">渡辺/美智子‖監修 </t>
  </si>
  <si>
    <t>児・統計1-2</t>
    <rPh sb="2" eb="4">
      <t>トウケイ</t>
    </rPh>
    <phoneticPr fontId="1"/>
  </si>
  <si>
    <t xml:space="preserve">統計から見えてくる世界のミライ :Population Everyday Life Economy Industry Environment </t>
  </si>
  <si>
    <t xml:space="preserve">井田/仁康‖監修 </t>
  </si>
  <si>
    <t xml:space="preserve">学研プラス </t>
  </si>
  <si>
    <t>児・統計1-3</t>
    <rPh sb="2" eb="4">
      <t>トウケイ</t>
    </rPh>
    <phoneticPr fontId="1"/>
  </si>
  <si>
    <t xml:space="preserve">宇宙人ミューとカイのかわいい統計大作戦 :表とグラフで世界を知ろう! </t>
  </si>
  <si>
    <t xml:space="preserve">小島/寛之‖著 </t>
  </si>
  <si>
    <t xml:space="preserve">ミネルヴァ書房 </t>
  </si>
  <si>
    <t>児・統計1-4</t>
    <rPh sb="2" eb="4">
      <t>トウケイ</t>
    </rPh>
    <phoneticPr fontId="1"/>
  </si>
  <si>
    <t xml:space="preserve">おもしろい確率・統計 :読んだらすぐだれかに教えたくなる </t>
    <phoneticPr fontId="46"/>
  </si>
  <si>
    <t xml:space="preserve">永野/裕之‖監修 </t>
  </si>
  <si>
    <t>児・統計1-5</t>
    <rPh sb="2" eb="4">
      <t>トウケイ</t>
    </rPh>
    <phoneticPr fontId="1"/>
  </si>
  <si>
    <t xml:space="preserve">統計ってなんの役に立つの? :数・表・グラフを自在に使ってビッグデータ時代を生き抜く </t>
  </si>
  <si>
    <t xml:space="preserve">涌井/良幸‖著 子供の科学編集部‖編 </t>
  </si>
  <si>
    <t xml:space="preserve">誠文堂新光社 </t>
  </si>
  <si>
    <t>児・統計1-6</t>
    <rPh sb="2" eb="4">
      <t>トウケイ</t>
    </rPh>
    <phoneticPr fontId="1"/>
  </si>
  <si>
    <t xml:space="preserve">こどもデータサイエンス :なぜデータサイエンスが必要なのかがわかる本 </t>
    <phoneticPr fontId="46"/>
  </si>
  <si>
    <t xml:space="preserve">渡辺/美智子‖監修 バウンド‖著 </t>
  </si>
  <si>
    <t xml:space="preserve">カンゼン </t>
  </si>
  <si>
    <t>児・統計1-7</t>
    <rPh sb="2" eb="4">
      <t>トウケイ</t>
    </rPh>
    <phoneticPr fontId="1"/>
  </si>
  <si>
    <t xml:space="preserve">こども統計学 :なぜ統計学が必要なのかがわかる本 </t>
  </si>
  <si>
    <t>児・統計1-8</t>
    <rPh sb="2" eb="4">
      <t>トウケイ</t>
    </rPh>
    <phoneticPr fontId="1"/>
  </si>
  <si>
    <t xml:space="preserve">はじめてのデータリテラシー :数字のトリックを見ぬけ 1 給食ランキングのグラフのナゾを解け!ほか  </t>
    <phoneticPr fontId="46"/>
  </si>
  <si>
    <t xml:space="preserve">前田/健太‖監修 </t>
  </si>
  <si>
    <t>児・統計1-9</t>
    <rPh sb="2" eb="4">
      <t>トウケイ</t>
    </rPh>
    <phoneticPr fontId="1"/>
  </si>
  <si>
    <t xml:space="preserve">はじめてのデータリテラシー :数字のトリックを見ぬけ 2 早起きの子は成績がいいってホント?ほか  </t>
  </si>
  <si>
    <t>児・統計1-10</t>
    <rPh sb="2" eb="4">
      <t>トウケイ</t>
    </rPh>
    <phoneticPr fontId="1"/>
  </si>
  <si>
    <t xml:space="preserve">はじめてのデータリテラシー :数字のトリックを見ぬけ 3 私の読書時間、みんなの中では長い?短い?ほか  </t>
  </si>
  <si>
    <t>児・統計1-11</t>
    <rPh sb="2" eb="4">
      <t>トウケイ</t>
    </rPh>
    <phoneticPr fontId="1"/>
  </si>
  <si>
    <t xml:space="preserve">データの達人 表とグラフを使いこなせ! 1 くらべてみよう!数や量  </t>
  </si>
  <si>
    <t xml:space="preserve">今野/紀雄‖監修 </t>
  </si>
  <si>
    <t>児・統計1-12</t>
    <rPh sb="2" eb="4">
      <t>トウケイ</t>
    </rPh>
    <phoneticPr fontId="1"/>
  </si>
  <si>
    <t xml:space="preserve">データの達人 表とグラフを使いこなせ! 2 予想してみよう!数値の変化  </t>
  </si>
  <si>
    <t>児・統計1-13</t>
    <rPh sb="2" eb="4">
      <t>トウケイ</t>
    </rPh>
    <phoneticPr fontId="1"/>
  </si>
  <si>
    <t xml:space="preserve">データの達人 表とグラフを使いこなせ! 3 組み合わせよう!いろんなデータ  </t>
  </si>
  <si>
    <t>児・統計1-14</t>
    <rPh sb="2" eb="4">
      <t>トウケイ</t>
    </rPh>
    <phoneticPr fontId="1"/>
  </si>
  <si>
    <t xml:space="preserve">データの達人 表とグラフを使いこなせ! 4 たしかめよう!予想はホントかな?  </t>
  </si>
  <si>
    <t>児・統計1-15</t>
    <rPh sb="2" eb="4">
      <t>トウケイ</t>
    </rPh>
    <phoneticPr fontId="1"/>
  </si>
  <si>
    <t>統計学をめぐる散歩道 :ツキは続く?続かない? （岩波ジュニア新書 ）</t>
    <phoneticPr fontId="46"/>
  </si>
  <si>
    <t xml:space="preserve">石黒/真木夫‖著 </t>
  </si>
  <si>
    <t>児・統計1-16</t>
    <rPh sb="2" eb="4">
      <t>トウケイ</t>
    </rPh>
    <phoneticPr fontId="1"/>
  </si>
  <si>
    <t>■統計１</t>
    <rPh sb="1" eb="3">
      <t>トウケイ</t>
    </rPh>
    <phoneticPr fontId="5"/>
  </si>
  <si>
    <t>児文館
202６</t>
    <phoneticPr fontId="5"/>
  </si>
  <si>
    <t>児文館
2026</t>
  </si>
  <si>
    <t xml:space="preserve">ごみせいそうのおしごと :絵本お仕事探検隊 </t>
  </si>
  <si>
    <t xml:space="preserve">押田/五郎‖原案 渡辺/つむぎ‖絵・文 </t>
  </si>
  <si>
    <t xml:space="preserve">解放出版社 </t>
  </si>
  <si>
    <t>児・環境6-4</t>
    <rPh sb="2" eb="4">
      <t>カンキョウ</t>
    </rPh>
    <phoneticPr fontId="1"/>
  </si>
  <si>
    <t xml:space="preserve">進化する!ごみ処理とその使い方 :科学の力でごみが宝の山に変わる!? </t>
  </si>
  <si>
    <t xml:space="preserve">吉川/邦夫‖監修 </t>
  </si>
  <si>
    <t>児・環境6-5</t>
    <rPh sb="2" eb="4">
      <t>カンキョウ</t>
    </rPh>
    <phoneticPr fontId="1"/>
  </si>
  <si>
    <t xml:space="preserve">まんがで読めるごみってなんだろう? :小学校中学年から </t>
  </si>
  <si>
    <t xml:space="preserve">講談社‖編 滝沢/秀一‖原案 滝沢/友紀‖まんが </t>
  </si>
  <si>
    <t>児・環境6-6</t>
    <rPh sb="2" eb="4">
      <t>カンキョウ</t>
    </rPh>
    <phoneticPr fontId="1"/>
  </si>
  <si>
    <t>海洋ごみ問題について知ろう（海のよごれは、みんなのよごれ 海洋ごみ問題を考えよう!  1 ）</t>
    <phoneticPr fontId="46"/>
  </si>
  <si>
    <t xml:space="preserve">中嶋/亮太‖監修 </t>
  </si>
  <si>
    <t>児・環境6-7</t>
    <rPh sb="2" eb="4">
      <t>カンキョウ</t>
    </rPh>
    <phoneticPr fontId="1"/>
  </si>
  <si>
    <t>豊かな海のためにできること （海のよごれは、みんなのよごれ 海洋ごみ問題を考えよう!  2 ）</t>
    <phoneticPr fontId="46"/>
  </si>
  <si>
    <t>児・環境6-8</t>
    <rPh sb="2" eb="4">
      <t>カンキョウ</t>
    </rPh>
    <phoneticPr fontId="1"/>
  </si>
  <si>
    <t xml:space="preserve">ごみのゆくえ :処理のしくみから廃棄まで 1 清掃工場と最終処分場  </t>
  </si>
  <si>
    <t xml:space="preserve">桂樹社グループ‖編 </t>
  </si>
  <si>
    <t>児・環境6-9</t>
    <rPh sb="2" eb="4">
      <t>カンキョウ</t>
    </rPh>
    <phoneticPr fontId="1"/>
  </si>
  <si>
    <t xml:space="preserve">ごみのゆくえ :処理のしくみから廃棄まで 2 資源ごみとリサイクル施設  </t>
  </si>
  <si>
    <t>児・環境6-10</t>
    <rPh sb="2" eb="4">
      <t>カンキョウ</t>
    </rPh>
    <phoneticPr fontId="1"/>
  </si>
  <si>
    <t xml:space="preserve">大接近!工場見学 :SDGsリサイクル編 1 水  </t>
    <phoneticPr fontId="46"/>
  </si>
  <si>
    <t xml:space="preserve">高山/リョウ‖構成・文 </t>
  </si>
  <si>
    <t>児・環境6-11</t>
    <rPh sb="2" eb="4">
      <t>カンキョウ</t>
    </rPh>
    <phoneticPr fontId="1"/>
  </si>
  <si>
    <t>児・環境6-12</t>
    <rPh sb="2" eb="4">
      <t>カンキョウ</t>
    </rPh>
    <phoneticPr fontId="1"/>
  </si>
  <si>
    <t>児・環境6-13</t>
    <rPh sb="2" eb="4">
      <t>カンキョウ</t>
    </rPh>
    <phoneticPr fontId="1"/>
  </si>
  <si>
    <t>児・環境6-14</t>
    <rPh sb="2" eb="4">
      <t>カンキョウ</t>
    </rPh>
    <phoneticPr fontId="1"/>
  </si>
  <si>
    <t>児・環境6-15</t>
    <rPh sb="2" eb="4">
      <t>カンキョウ</t>
    </rPh>
    <phoneticPr fontId="1"/>
  </si>
  <si>
    <t>児・環境6-16</t>
    <rPh sb="2" eb="4">
      <t>カンキョウ</t>
    </rPh>
    <phoneticPr fontId="1"/>
  </si>
  <si>
    <t>ボクは日本一かっこいいトイレ清掃員 （岩波ジュニア新書）</t>
    <phoneticPr fontId="46"/>
  </si>
  <si>
    <t xml:space="preserve">大井/朋幸‖著 </t>
  </si>
  <si>
    <t>児・環境6-17</t>
    <rPh sb="2" eb="4">
      <t>カンキョウ</t>
    </rPh>
    <phoneticPr fontId="1"/>
  </si>
  <si>
    <t>児文館2026</t>
  </si>
  <si>
    <t>児文館2026</t>
    <phoneticPr fontId="5"/>
  </si>
  <si>
    <t>■タガログ語(絵本)1</t>
    <rPh sb="5" eb="6">
      <t>ゴ</t>
    </rPh>
    <phoneticPr fontId="7"/>
  </si>
  <si>
    <t>Adarna House</t>
  </si>
  <si>
    <t xml:space="preserve">2010 </t>
  </si>
  <si>
    <t>2017</t>
  </si>
  <si>
    <t xml:space="preserve">2012 </t>
  </si>
  <si>
    <t xml:space="preserve">児文館/2025/タガE1-2 </t>
  </si>
  <si>
    <t xml:space="preserve">児文館/2025/タガE1-3 </t>
  </si>
  <si>
    <t xml:space="preserve">児文館/2025/タガE1-4 </t>
  </si>
  <si>
    <t xml:space="preserve">児文館/2025/タガE1-5 </t>
  </si>
  <si>
    <t xml:space="preserve">児文館/2025/タガE1-6 </t>
  </si>
  <si>
    <t xml:space="preserve">児文館/2025/タガE1-7 </t>
  </si>
  <si>
    <t xml:space="preserve">児文館/2025/タガE1-8 </t>
  </si>
  <si>
    <t xml:space="preserve">児文館/2025/タガE1-9 </t>
  </si>
  <si>
    <t>■タガログ語(絵本)2 赤ちゃん絵本</t>
    <rPh sb="5" eb="6">
      <t>ゴ</t>
    </rPh>
    <phoneticPr fontId="7"/>
  </si>
  <si>
    <t xml:space="preserve">The world around me [boy] </t>
  </si>
  <si>
    <t xml:space="preserve">The world around me [girl] </t>
  </si>
  <si>
    <t xml:space="preserve">Maghapon Namin ni Nanay </t>
  </si>
  <si>
    <t xml:space="preserve">Kulay! </t>
  </si>
  <si>
    <t xml:space="preserve">Bahay-Kubo </t>
  </si>
  <si>
    <t xml:space="preserve">Kakanin! </t>
  </si>
  <si>
    <t xml:space="preserve">Genaro Gojo Cruz Nicole Anne Lime </t>
  </si>
  <si>
    <t xml:space="preserve">Eli F. Camacho </t>
  </si>
  <si>
    <t xml:space="preserve">Pergylene Acuña </t>
  </si>
  <si>
    <t xml:space="preserve">Al Estrella </t>
  </si>
  <si>
    <t xml:space="preserve">児文館/2025/タガE2-1 </t>
  </si>
  <si>
    <t xml:space="preserve">児文館/2025/タガE2-2 </t>
  </si>
  <si>
    <t xml:space="preserve">児文館/2025/タガE2-3 </t>
  </si>
  <si>
    <t xml:space="preserve">児文館/2025/タガE2-4 </t>
  </si>
  <si>
    <t xml:space="preserve">児文館/2025/タガE2-5 </t>
  </si>
  <si>
    <t xml:space="preserve">児文館/2025/タガE2-6 </t>
  </si>
  <si>
    <t>タガログ・英語併記。</t>
    <phoneticPr fontId="46"/>
  </si>
  <si>
    <t>タガログ語のみ。</t>
    <phoneticPr fontId="46"/>
  </si>
  <si>
    <t>Ang tuta ni Noe</t>
    <phoneticPr fontId="5"/>
  </si>
  <si>
    <t xml:space="preserve">Kuwento ni Virgilio S. Almario Guhit ni Sergio Bumatay III </t>
    <phoneticPr fontId="5"/>
  </si>
  <si>
    <t>Adarna House</t>
    <phoneticPr fontId="5"/>
  </si>
  <si>
    <t xml:space="preserve">児文館/2025/タガE1-1 </t>
    <phoneticPr fontId="5"/>
  </si>
  <si>
    <t>Tiktaktok at Pikpakbum</t>
    <phoneticPr fontId="5"/>
  </si>
  <si>
    <t xml:space="preserve">kuwento ni Rene Villanueva guhit ni Renato Gamos </t>
    <phoneticPr fontId="5"/>
  </si>
  <si>
    <t>Ibong adarna</t>
    <phoneticPr fontId="5"/>
  </si>
  <si>
    <t xml:space="preserve">Jason Sto. Domingo </t>
    <phoneticPr fontId="5"/>
  </si>
  <si>
    <t>My kuya and I my ate and I</t>
    <phoneticPr fontId="5"/>
  </si>
  <si>
    <t xml:space="preserve">Words by Ani Rosa Almario Illustrations by Kay Aranzanso </t>
    <phoneticPr fontId="5"/>
  </si>
  <si>
    <t>Kapitbahay Kubo</t>
    <phoneticPr fontId="5"/>
  </si>
  <si>
    <t xml:space="preserve">gawa ni Pergylene Acuña </t>
    <phoneticPr fontId="5"/>
  </si>
  <si>
    <t>Nemo, ang batang papel</t>
    <phoneticPr fontId="5"/>
  </si>
  <si>
    <t xml:space="preserve">Kuwento ni Rene O. Villanueva Guhit ni Haru H. Sabijon </t>
    <phoneticPr fontId="5"/>
  </si>
  <si>
    <t>Araw sa Palengke</t>
    <phoneticPr fontId="5"/>
  </si>
  <si>
    <t xml:space="preserve">kuwento ni May Tobias-Papa guhit ni Isabel Roxas </t>
    <phoneticPr fontId="5"/>
  </si>
  <si>
    <t>Ang alamat ng palay</t>
    <phoneticPr fontId="5"/>
  </si>
  <si>
    <t xml:space="preserve">Muling isinalaysay ni Virgilio S. Almario Iginuhit ni Conrad A. Raquel </t>
    <phoneticPr fontId="5"/>
  </si>
  <si>
    <t>Naging manlililok si Wigan Isang mitong Ifugaw mula sa hilagang kabundukan ng Filipinas</t>
    <phoneticPr fontId="5"/>
  </si>
  <si>
    <t xml:space="preserve">Muling isinalaysay ni Felice Prudente Sta. Maria Isinalin sa Filipino ni Michael M. Coroza Iginuhit ni Robbie Bautista 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</si>
</sst>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-F800]dddd\,\ mmmm\ dd\,\ yyyy"/>
    <numFmt numFmtId="177" formatCode="yyyy&quot;年&quot;m&quot;月&quot;;@"/>
    <numFmt numFmtId="178" formatCode="0.00;[Red]0.00"/>
    <numFmt numFmtId="179" formatCode="0.0;[Red]0.0"/>
    <numFmt numFmtId="180" formatCode="0.00_ "/>
    <numFmt numFmtId="181" formatCode="0.0_ "/>
    <numFmt numFmtId="182" formatCode="0_ "/>
    <numFmt numFmtId="183" formatCode="##0;\-##0"/>
    <numFmt numFmtId="184" formatCode="&quot;¥&quot;#,##0_);[Red]\(&quot;¥&quot;#,##0\)"/>
  </numFmts>
  <fonts count="6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color rgb="FFFA7D00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sz val="9.9"/>
      <color rgb="FF333333"/>
      <name val="ＭＳ Ｐゴシック"/>
      <family val="3"/>
      <charset val="128"/>
      <scheme val="minor"/>
    </font>
    <font>
      <sz val="11"/>
      <color indexed="8"/>
      <name val="ＭＳ ゴシック"/>
      <family val="3"/>
      <charset val="128"/>
    </font>
    <font>
      <sz val="10"/>
      <color indexed="8"/>
      <name val="ＭＳ Ｐゴシック"/>
      <family val="2"/>
      <scheme val="minor"/>
    </font>
    <font>
      <sz val="11"/>
      <color indexed="8"/>
      <name val="Arial"/>
      <family val="2"/>
    </font>
    <font>
      <sz val="11"/>
      <color theme="1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sz val="10"/>
      <color indexed="8"/>
      <name val="BIZ UDPゴシック"/>
      <family val="3"/>
      <charset val="128"/>
    </font>
    <font>
      <sz val="10"/>
      <color rgb="FF333333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sz val="9.9"/>
      <color rgb="FF333333"/>
      <name val="BIZ UDP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1"/>
      <color rgb="FF333333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8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メイリオ"/>
      <family val="3"/>
      <charset val="128"/>
    </font>
    <font>
      <sz val="9"/>
      <color indexed="8"/>
      <name val="BIZ UDPゴシック"/>
      <family val="3"/>
      <charset val="128"/>
    </font>
    <font>
      <sz val="11"/>
      <color theme="1"/>
      <name val="ＭＳ Ｐゴシック"/>
      <family val="2"/>
    </font>
    <font>
      <sz val="10"/>
      <color indexed="8"/>
      <name val="游ゴシック"/>
      <family val="2"/>
    </font>
    <font>
      <sz val="18"/>
      <color indexed="8"/>
      <name val="BIZ UDPゴシック"/>
      <family val="3"/>
      <charset val="128"/>
    </font>
    <font>
      <sz val="11"/>
      <color theme="1"/>
      <name val="Calibri"/>
      <family val="2"/>
    </font>
    <font>
      <sz val="10"/>
      <color rgb="FF000000"/>
      <name val="BIZ UDP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8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6"/>
      <name val="BIZ UDPゴシック"/>
      <family val="3"/>
      <charset val="128"/>
    </font>
    <font>
      <sz val="7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8" fillId="0" borderId="0"/>
    <xf numFmtId="0" fontId="8" fillId="0" borderId="0"/>
    <xf numFmtId="0" fontId="9" fillId="0" borderId="0"/>
    <xf numFmtId="0" fontId="19" fillId="0" borderId="0">
      <alignment vertical="center"/>
    </xf>
    <xf numFmtId="0" fontId="13" fillId="0" borderId="0">
      <alignment vertical="center"/>
    </xf>
    <xf numFmtId="0" fontId="9" fillId="0" borderId="0"/>
    <xf numFmtId="0" fontId="19" fillId="0" borderId="0">
      <alignment vertical="center"/>
    </xf>
    <xf numFmtId="0" fontId="13" fillId="0" borderId="0">
      <alignment vertical="center"/>
    </xf>
  </cellStyleXfs>
  <cellXfs count="496">
    <xf numFmtId="0" fontId="0" fillId="0" borderId="0" xfId="0"/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22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26" fillId="0" borderId="0" xfId="0" applyFont="1" applyAlignment="1">
      <alignment vertical="center"/>
    </xf>
    <xf numFmtId="0" fontId="21" fillId="0" borderId="3" xfId="0" applyFont="1" applyBorder="1" applyAlignment="1">
      <alignment vertical="center" wrapText="1"/>
    </xf>
    <xf numFmtId="0" fontId="21" fillId="0" borderId="1" xfId="0" applyFont="1" applyBorder="1" applyAlignment="1">
      <alignment horizontal="left" vertical="center" wrapText="1"/>
    </xf>
    <xf numFmtId="183" fontId="31" fillId="0" borderId="1" xfId="8" applyNumberFormat="1" applyFont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0" applyFont="1" applyBorder="1" applyAlignment="1">
      <alignment vertical="center" wrapText="1"/>
    </xf>
    <xf numFmtId="0" fontId="27" fillId="0" borderId="2" xfId="0" applyFont="1" applyBorder="1" applyAlignment="1">
      <alignment horizontal="left" vertical="center" wrapText="1"/>
    </xf>
    <xf numFmtId="0" fontId="27" fillId="0" borderId="35" xfId="0" applyFont="1" applyBorder="1" applyAlignment="1">
      <alignment horizontal="left" vertical="center" wrapText="1"/>
    </xf>
    <xf numFmtId="0" fontId="27" fillId="0" borderId="36" xfId="0" applyFont="1" applyBorder="1" applyAlignment="1">
      <alignment horizontal="left" vertical="center" wrapText="1"/>
    </xf>
    <xf numFmtId="55" fontId="21" fillId="0" borderId="1" xfId="0" applyNumberFormat="1" applyFont="1" applyBorder="1" applyAlignment="1">
      <alignment horizontal="center" vertical="center" wrapText="1"/>
    </xf>
    <xf numFmtId="55" fontId="21" fillId="0" borderId="1" xfId="0" applyNumberFormat="1" applyFont="1" applyBorder="1" applyAlignment="1">
      <alignment vertical="center" wrapText="1"/>
    </xf>
    <xf numFmtId="14" fontId="21" fillId="2" borderId="20" xfId="0" applyNumberFormat="1" applyFont="1" applyFill="1" applyBorder="1" applyAlignment="1">
      <alignment horizontal="left" vertical="center" wrapText="1"/>
    </xf>
    <xf numFmtId="14" fontId="21" fillId="2" borderId="21" xfId="0" applyNumberFormat="1" applyFont="1" applyFill="1" applyBorder="1" applyAlignment="1">
      <alignment horizontal="left" vertical="center" wrapText="1"/>
    </xf>
    <xf numFmtId="0" fontId="21" fillId="2" borderId="21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14" fontId="21" fillId="2" borderId="32" xfId="0" applyNumberFormat="1" applyFont="1" applyFill="1" applyBorder="1" applyAlignment="1">
      <alignment horizontal="left" vertical="center" wrapText="1"/>
    </xf>
    <xf numFmtId="177" fontId="21" fillId="0" borderId="1" xfId="0" applyNumberFormat="1" applyFont="1" applyBorder="1" applyAlignment="1">
      <alignment horizontal="left" vertical="center"/>
    </xf>
    <xf numFmtId="0" fontId="21" fillId="2" borderId="7" xfId="0" applyFont="1" applyFill="1" applyBorder="1" applyAlignment="1">
      <alignment horizontal="left" vertical="center" wrapText="1"/>
    </xf>
    <xf numFmtId="14" fontId="21" fillId="2" borderId="1" xfId="0" applyNumberFormat="1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14" fontId="21" fillId="2" borderId="23" xfId="0" applyNumberFormat="1" applyFont="1" applyFill="1" applyBorder="1" applyAlignment="1">
      <alignment horizontal="left" vertical="center" wrapText="1"/>
    </xf>
    <xf numFmtId="0" fontId="21" fillId="0" borderId="41" xfId="0" applyFont="1" applyFill="1" applyBorder="1" applyAlignment="1">
      <alignment horizontal="left" vertical="center" wrapText="1"/>
    </xf>
    <xf numFmtId="0" fontId="21" fillId="2" borderId="25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vertical="center" wrapText="1"/>
    </xf>
    <xf numFmtId="14" fontId="21" fillId="0" borderId="20" xfId="0" applyNumberFormat="1" applyFont="1" applyFill="1" applyBorder="1" applyAlignment="1">
      <alignment horizontal="left" vertical="center" wrapText="1"/>
    </xf>
    <xf numFmtId="14" fontId="21" fillId="0" borderId="21" xfId="0" applyNumberFormat="1" applyFont="1" applyFill="1" applyBorder="1" applyAlignment="1">
      <alignment horizontal="left" vertical="center" wrapText="1"/>
    </xf>
    <xf numFmtId="0" fontId="21" fillId="0" borderId="21" xfId="0" applyFont="1" applyFill="1" applyBorder="1" applyAlignment="1">
      <alignment horizontal="left" vertical="center" wrapText="1"/>
    </xf>
    <xf numFmtId="0" fontId="21" fillId="0" borderId="32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9" xfId="0" applyFont="1" applyBorder="1" applyAlignment="1">
      <alignment vertical="center" wrapText="1"/>
    </xf>
    <xf numFmtId="55" fontId="21" fillId="0" borderId="9" xfId="0" applyNumberFormat="1" applyFont="1" applyBorder="1" applyAlignment="1">
      <alignment vertical="center" wrapText="1"/>
    </xf>
    <xf numFmtId="14" fontId="21" fillId="0" borderId="20" xfId="0" applyNumberFormat="1" applyFont="1" applyBorder="1" applyAlignment="1">
      <alignment horizontal="left" vertical="center" wrapText="1"/>
    </xf>
    <xf numFmtId="14" fontId="21" fillId="0" borderId="21" xfId="0" applyNumberFormat="1" applyFont="1" applyBorder="1" applyAlignment="1">
      <alignment horizontal="left" vertical="center" wrapText="1"/>
    </xf>
    <xf numFmtId="0" fontId="21" fillId="0" borderId="21" xfId="0" applyFont="1" applyBorder="1" applyAlignment="1">
      <alignment horizontal="left" vertical="center" wrapText="1"/>
    </xf>
    <xf numFmtId="14" fontId="21" fillId="0" borderId="32" xfId="0" applyNumberFormat="1" applyFont="1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14" fontId="21" fillId="2" borderId="25" xfId="0" applyNumberFormat="1" applyFont="1" applyFill="1" applyBorder="1" applyAlignment="1">
      <alignment horizontal="left" vertical="center" wrapText="1"/>
    </xf>
    <xf numFmtId="14" fontId="21" fillId="0" borderId="1" xfId="0" applyNumberFormat="1" applyFont="1" applyFill="1" applyBorder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31" fontId="21" fillId="0" borderId="3" xfId="0" applyNumberFormat="1" applyFont="1" applyBorder="1" applyAlignment="1">
      <alignment horizontal="left" vertical="center" wrapText="1"/>
    </xf>
    <xf numFmtId="31" fontId="21" fillId="0" borderId="1" xfId="0" applyNumberFormat="1" applyFont="1" applyBorder="1" applyAlignment="1">
      <alignment horizontal="left" vertical="center" wrapText="1"/>
    </xf>
    <xf numFmtId="55" fontId="21" fillId="0" borderId="1" xfId="0" applyNumberFormat="1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55" fontId="21" fillId="0" borderId="3" xfId="0" applyNumberFormat="1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14" fontId="21" fillId="2" borderId="63" xfId="0" applyNumberFormat="1" applyFont="1" applyFill="1" applyBorder="1" applyAlignment="1">
      <alignment horizontal="left" vertical="center" wrapText="1"/>
    </xf>
    <xf numFmtId="14" fontId="21" fillId="2" borderId="24" xfId="0" applyNumberFormat="1" applyFont="1" applyFill="1" applyBorder="1" applyAlignment="1">
      <alignment horizontal="left" vertical="center" wrapText="1"/>
    </xf>
    <xf numFmtId="0" fontId="21" fillId="2" borderId="24" xfId="0" applyFont="1" applyFill="1" applyBorder="1" applyAlignment="1">
      <alignment horizontal="left" vertical="center" wrapText="1"/>
    </xf>
    <xf numFmtId="14" fontId="21" fillId="2" borderId="60" xfId="0" applyNumberFormat="1" applyFont="1" applyFill="1" applyBorder="1" applyAlignment="1">
      <alignment horizontal="left" vertical="center" wrapText="1"/>
    </xf>
    <xf numFmtId="14" fontId="21" fillId="0" borderId="63" xfId="0" applyNumberFormat="1" applyFont="1" applyFill="1" applyBorder="1" applyAlignment="1">
      <alignment horizontal="left" vertical="center" wrapText="1"/>
    </xf>
    <xf numFmtId="14" fontId="21" fillId="0" borderId="24" xfId="0" applyNumberFormat="1" applyFont="1" applyFill="1" applyBorder="1" applyAlignment="1">
      <alignment horizontal="left" vertical="center" wrapText="1"/>
    </xf>
    <xf numFmtId="0" fontId="21" fillId="0" borderId="24" xfId="0" applyFont="1" applyFill="1" applyBorder="1" applyAlignment="1">
      <alignment horizontal="left" vertical="center" wrapText="1"/>
    </xf>
    <xf numFmtId="14" fontId="21" fillId="0" borderId="56" xfId="0" applyNumberFormat="1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55" fontId="21" fillId="0" borderId="1" xfId="0" applyNumberFormat="1" applyFont="1" applyBorder="1" applyAlignment="1">
      <alignment horizontal="left" vertical="center"/>
    </xf>
    <xf numFmtId="0" fontId="33" fillId="0" borderId="1" xfId="7" applyFont="1" applyBorder="1" applyAlignment="1">
      <alignment horizontal="left" vertical="center" wrapText="1"/>
    </xf>
    <xf numFmtId="0" fontId="23" fillId="0" borderId="1" xfId="7" applyFont="1" applyBorder="1" applyAlignment="1">
      <alignment horizontal="left" vertical="center" wrapText="1"/>
    </xf>
    <xf numFmtId="0" fontId="31" fillId="0" borderId="1" xfId="7" applyFont="1" applyBorder="1" applyAlignment="1">
      <alignment horizontal="left" vertical="center" wrapText="1"/>
    </xf>
    <xf numFmtId="0" fontId="21" fillId="0" borderId="1" xfId="0" quotePrefix="1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 wrapText="1"/>
    </xf>
    <xf numFmtId="0" fontId="31" fillId="0" borderId="1" xfId="0" applyNumberFormat="1" applyFont="1" applyBorder="1" applyAlignment="1">
      <alignment horizontal="left" vertical="center" wrapText="1"/>
    </xf>
    <xf numFmtId="183" fontId="31" fillId="0" borderId="1" xfId="0" applyNumberFormat="1" applyFont="1" applyBorder="1" applyAlignment="1">
      <alignment horizontal="left" vertical="center" wrapText="1"/>
    </xf>
    <xf numFmtId="183" fontId="31" fillId="0" borderId="9" xfId="0" applyNumberFormat="1" applyFont="1" applyBorder="1" applyAlignment="1">
      <alignment horizontal="left" vertical="center" wrapText="1"/>
    </xf>
    <xf numFmtId="0" fontId="31" fillId="0" borderId="9" xfId="0" applyNumberFormat="1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top" wrapText="1"/>
    </xf>
    <xf numFmtId="0" fontId="21" fillId="0" borderId="50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top" wrapText="1"/>
    </xf>
    <xf numFmtId="0" fontId="21" fillId="0" borderId="51" xfId="0" applyFont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top" wrapText="1"/>
    </xf>
    <xf numFmtId="0" fontId="21" fillId="0" borderId="18" xfId="0" applyFont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top" wrapText="1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top" wrapText="1"/>
    </xf>
    <xf numFmtId="0" fontId="21" fillId="0" borderId="0" xfId="0" applyFont="1" applyBorder="1" applyAlignment="1">
      <alignment horizontal="left" vertical="top"/>
    </xf>
    <xf numFmtId="183" fontId="31" fillId="0" borderId="1" xfId="0" applyNumberFormat="1" applyFont="1" applyBorder="1" applyAlignment="1">
      <alignment horizontal="left" vertical="center"/>
    </xf>
    <xf numFmtId="0" fontId="31" fillId="0" borderId="1" xfId="0" applyNumberFormat="1" applyFont="1" applyBorder="1" applyAlignment="1">
      <alignment horizontal="left" vertical="center"/>
    </xf>
    <xf numFmtId="0" fontId="32" fillId="0" borderId="1" xfId="0" applyNumberFormat="1" applyFont="1" applyFill="1" applyBorder="1" applyAlignment="1">
      <alignment horizontal="left" vertical="center" wrapText="1"/>
    </xf>
    <xf numFmtId="0" fontId="21" fillId="0" borderId="52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0" fontId="21" fillId="0" borderId="35" xfId="0" applyFont="1" applyBorder="1" applyAlignment="1">
      <alignment horizontal="left" vertical="center" wrapText="1"/>
    </xf>
    <xf numFmtId="0" fontId="21" fillId="0" borderId="36" xfId="0" applyFont="1" applyBorder="1" applyAlignment="1">
      <alignment horizontal="left" vertical="center" wrapText="1"/>
    </xf>
    <xf numFmtId="0" fontId="21" fillId="0" borderId="59" xfId="0" applyFont="1" applyBorder="1" applyAlignment="1">
      <alignment horizontal="left" vertical="center" wrapText="1"/>
    </xf>
    <xf numFmtId="183" fontId="31" fillId="0" borderId="1" xfId="7" applyNumberFormat="1" applyFont="1" applyBorder="1" applyAlignment="1">
      <alignment horizontal="left" vertical="center" wrapText="1"/>
    </xf>
    <xf numFmtId="0" fontId="31" fillId="0" borderId="1" xfId="7" applyNumberFormat="1" applyFont="1" applyBorder="1" applyAlignment="1">
      <alignment horizontal="left" vertical="center" wrapText="1"/>
    </xf>
    <xf numFmtId="49" fontId="31" fillId="0" borderId="1" xfId="7" applyNumberFormat="1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10" xfId="0" applyFont="1" applyFill="1" applyBorder="1" applyAlignment="1">
      <alignment horizontal="left" vertical="top" wrapText="1"/>
    </xf>
    <xf numFmtId="0" fontId="21" fillId="0" borderId="12" xfId="0" applyFont="1" applyFill="1" applyBorder="1" applyAlignment="1">
      <alignment horizontal="left" vertical="top" wrapText="1"/>
    </xf>
    <xf numFmtId="0" fontId="25" fillId="0" borderId="2" xfId="0" applyFont="1" applyBorder="1" applyAlignment="1">
      <alignment horizontal="left" vertical="center" wrapText="1"/>
    </xf>
    <xf numFmtId="0" fontId="21" fillId="0" borderId="28" xfId="0" applyFont="1" applyBorder="1" applyAlignment="1">
      <alignment horizontal="left" vertical="center" wrapText="1"/>
    </xf>
    <xf numFmtId="183" fontId="31" fillId="0" borderId="1" xfId="4" applyNumberFormat="1" applyFont="1" applyFill="1" applyBorder="1" applyAlignment="1">
      <alignment horizontal="left" vertical="center"/>
    </xf>
    <xf numFmtId="0" fontId="31" fillId="0" borderId="1" xfId="4" applyNumberFormat="1" applyFont="1" applyFill="1" applyBorder="1" applyAlignment="1">
      <alignment horizontal="left" vertical="center"/>
    </xf>
    <xf numFmtId="0" fontId="31" fillId="0" borderId="1" xfId="4" applyNumberFormat="1" applyFont="1" applyFill="1" applyBorder="1" applyAlignment="1">
      <alignment vertical="center" wrapText="1"/>
    </xf>
    <xf numFmtId="0" fontId="31" fillId="0" borderId="1" xfId="4" applyNumberFormat="1" applyFont="1" applyFill="1" applyBorder="1" applyAlignment="1">
      <alignment horizontal="left" vertical="center" wrapText="1"/>
    </xf>
    <xf numFmtId="0" fontId="31" fillId="0" borderId="1" xfId="4" applyNumberFormat="1" applyFont="1" applyFill="1" applyBorder="1" applyAlignment="1">
      <alignment horizontal="righ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21" fillId="0" borderId="57" xfId="0" applyFont="1" applyBorder="1" applyAlignment="1">
      <alignment horizontal="left" vertical="center" wrapText="1"/>
    </xf>
    <xf numFmtId="0" fontId="21" fillId="0" borderId="37" xfId="0" applyFont="1" applyBorder="1" applyAlignment="1">
      <alignment horizontal="left" vertical="center" wrapText="1"/>
    </xf>
    <xf numFmtId="0" fontId="32" fillId="2" borderId="2" xfId="0" applyFont="1" applyFill="1" applyBorder="1" applyAlignment="1">
      <alignment horizontal="left" vertical="center" wrapText="1"/>
    </xf>
    <xf numFmtId="0" fontId="32" fillId="2" borderId="35" xfId="0" applyFont="1" applyFill="1" applyBorder="1" applyAlignment="1">
      <alignment horizontal="left" vertical="center" wrapText="1"/>
    </xf>
    <xf numFmtId="0" fontId="32" fillId="2" borderId="36" xfId="0" applyFont="1" applyFill="1" applyBorder="1" applyAlignment="1">
      <alignment horizontal="left" vertical="center" wrapText="1"/>
    </xf>
    <xf numFmtId="0" fontId="31" fillId="0" borderId="1" xfId="1" applyFont="1" applyFill="1" applyBorder="1" applyAlignment="1">
      <alignment vertical="center" wrapText="1"/>
    </xf>
    <xf numFmtId="0" fontId="21" fillId="0" borderId="58" xfId="0" applyFont="1" applyBorder="1" applyAlignment="1">
      <alignment horizontal="left" vertical="center" wrapText="1"/>
    </xf>
    <xf numFmtId="0" fontId="31" fillId="2" borderId="1" xfId="2" applyFont="1" applyFill="1" applyBorder="1" applyAlignment="1">
      <alignment horizontal="left" vertical="center" wrapText="1"/>
    </xf>
    <xf numFmtId="0" fontId="31" fillId="2" borderId="3" xfId="2" applyFont="1" applyFill="1" applyBorder="1" applyAlignment="1">
      <alignment horizontal="left"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/>
    </xf>
    <xf numFmtId="0" fontId="31" fillId="0" borderId="1" xfId="1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35" xfId="0" applyFont="1" applyFill="1" applyBorder="1" applyAlignment="1">
      <alignment horizontal="left" vertical="center" wrapText="1"/>
    </xf>
    <xf numFmtId="0" fontId="21" fillId="0" borderId="36" xfId="0" applyFont="1" applyFill="1" applyBorder="1" applyAlignment="1">
      <alignment horizontal="left" vertical="center" wrapText="1"/>
    </xf>
    <xf numFmtId="0" fontId="21" fillId="0" borderId="18" xfId="0" applyFont="1" applyFill="1" applyBorder="1" applyAlignment="1">
      <alignment horizontal="left" vertical="center" wrapText="1"/>
    </xf>
    <xf numFmtId="0" fontId="21" fillId="0" borderId="57" xfId="0" applyFont="1" applyFill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/>
    </xf>
    <xf numFmtId="0" fontId="21" fillId="0" borderId="15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top" wrapText="1"/>
    </xf>
    <xf numFmtId="0" fontId="21" fillId="0" borderId="33" xfId="0" applyFont="1" applyBorder="1" applyAlignment="1">
      <alignment horizontal="left" vertical="center" wrapText="1"/>
    </xf>
    <xf numFmtId="0" fontId="21" fillId="0" borderId="30" xfId="0" applyFont="1" applyBorder="1" applyAlignment="1">
      <alignment horizontal="left" vertical="center" wrapText="1"/>
    </xf>
    <xf numFmtId="49" fontId="33" fillId="0" borderId="1" xfId="0" applyNumberFormat="1" applyFont="1" applyFill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31" fillId="0" borderId="1" xfId="7" applyNumberFormat="1" applyFont="1" applyBorder="1" applyAlignment="1">
      <alignment horizontal="left" vertical="center"/>
    </xf>
    <xf numFmtId="49" fontId="31" fillId="0" borderId="1" xfId="7" applyNumberFormat="1" applyFont="1" applyBorder="1" applyAlignment="1">
      <alignment horizontal="left" vertical="center"/>
    </xf>
    <xf numFmtId="0" fontId="21" fillId="0" borderId="54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31" fillId="0" borderId="1" xfId="7" applyFont="1" applyBorder="1" applyAlignment="1">
      <alignment horizontal="left" vertical="center"/>
    </xf>
    <xf numFmtId="0" fontId="31" fillId="0" borderId="9" xfId="1" applyFont="1" applyFill="1" applyBorder="1" applyAlignment="1">
      <alignment vertical="center" wrapText="1"/>
    </xf>
    <xf numFmtId="0" fontId="22" fillId="0" borderId="1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1" fillId="0" borderId="53" xfId="0" applyFont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top" wrapText="1"/>
    </xf>
    <xf numFmtId="0" fontId="21" fillId="0" borderId="19" xfId="0" applyFont="1" applyFill="1" applyBorder="1" applyAlignment="1">
      <alignment horizontal="left" vertical="center" wrapText="1"/>
    </xf>
    <xf numFmtId="0" fontId="21" fillId="0" borderId="28" xfId="0" applyFont="1" applyFill="1" applyBorder="1" applyAlignment="1">
      <alignment horizontal="left" vertical="center" wrapText="1"/>
    </xf>
    <xf numFmtId="49" fontId="31" fillId="0" borderId="1" xfId="0" applyNumberFormat="1" applyFont="1" applyFill="1" applyBorder="1" applyAlignment="1">
      <alignment horizontal="left" vertical="center" wrapText="1"/>
    </xf>
    <xf numFmtId="0" fontId="31" fillId="0" borderId="1" xfId="0" applyNumberFormat="1" applyFont="1" applyFill="1" applyBorder="1" applyAlignment="1">
      <alignment horizontal="left" vertical="center" wrapText="1"/>
    </xf>
    <xf numFmtId="0" fontId="31" fillId="3" borderId="1" xfId="0" applyNumberFormat="1" applyFont="1" applyFill="1" applyBorder="1" applyAlignment="1">
      <alignment horizontal="left" vertical="center" wrapText="1"/>
    </xf>
    <xf numFmtId="49" fontId="31" fillId="3" borderId="1" xfId="0" applyNumberFormat="1" applyFont="1" applyFill="1" applyBorder="1" applyAlignment="1">
      <alignment horizontal="left" vertical="center" wrapText="1"/>
    </xf>
    <xf numFmtId="0" fontId="31" fillId="0" borderId="7" xfId="1" applyFont="1" applyFill="1" applyBorder="1" applyAlignment="1">
      <alignment vertical="center" wrapText="1"/>
    </xf>
    <xf numFmtId="0" fontId="21" fillId="0" borderId="0" xfId="0" applyFont="1" applyBorder="1" applyAlignment="1">
      <alignment horizontal="left" vertical="center"/>
    </xf>
    <xf numFmtId="49" fontId="21" fillId="0" borderId="3" xfId="0" applyNumberFormat="1" applyFont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62" xfId="0" applyFont="1" applyFill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1" xfId="8" applyNumberFormat="1" applyFont="1" applyBorder="1" applyAlignment="1">
      <alignment horizontal="left" vertical="center" wrapText="1"/>
    </xf>
    <xf numFmtId="183" fontId="31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26" fillId="0" borderId="0" xfId="0" applyFont="1" applyBorder="1" applyAlignment="1">
      <alignment horizontal="left" vertical="center" wrapText="1"/>
    </xf>
    <xf numFmtId="0" fontId="31" fillId="0" borderId="12" xfId="1" applyFont="1" applyFill="1" applyBorder="1" applyAlignment="1">
      <alignment horizontal="left" vertical="center" wrapText="1"/>
    </xf>
    <xf numFmtId="0" fontId="42" fillId="0" borderId="0" xfId="0" applyFont="1" applyFill="1" applyAlignment="1">
      <alignment horizontal="left" vertical="center"/>
    </xf>
    <xf numFmtId="183" fontId="31" fillId="0" borderId="1" xfId="4" applyNumberFormat="1" applyFont="1" applyFill="1" applyBorder="1" applyAlignment="1">
      <alignment horizontal="left" vertical="center" wrapText="1"/>
    </xf>
    <xf numFmtId="0" fontId="31" fillId="0" borderId="1" xfId="4" applyNumberFormat="1" applyFont="1" applyBorder="1" applyAlignment="1">
      <alignment horizontal="left" vertical="center" wrapText="1"/>
    </xf>
    <xf numFmtId="0" fontId="35" fillId="0" borderId="2" xfId="0" applyFont="1" applyFill="1" applyBorder="1" applyAlignment="1">
      <alignment horizontal="left" vertical="center" wrapText="1"/>
    </xf>
    <xf numFmtId="14" fontId="21" fillId="0" borderId="3" xfId="0" applyNumberFormat="1" applyFont="1" applyFill="1" applyBorder="1" applyAlignment="1">
      <alignment horizontal="left" vertical="center" wrapText="1"/>
    </xf>
    <xf numFmtId="14" fontId="21" fillId="0" borderId="2" xfId="0" applyNumberFormat="1" applyFont="1" applyFill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33" fillId="0" borderId="3" xfId="7" applyFont="1" applyBorder="1" applyAlignment="1">
      <alignment horizontal="left" vertical="center" wrapText="1"/>
    </xf>
    <xf numFmtId="183" fontId="31" fillId="0" borderId="6" xfId="0" applyNumberFormat="1" applyFont="1" applyBorder="1" applyAlignment="1">
      <alignment horizontal="left" vertical="center" wrapText="1"/>
    </xf>
    <xf numFmtId="0" fontId="31" fillId="0" borderId="1" xfId="4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1" fillId="0" borderId="34" xfId="0" applyFont="1" applyBorder="1" applyAlignment="1">
      <alignment horizontal="left" vertical="center" wrapText="1"/>
    </xf>
    <xf numFmtId="31" fontId="27" fillId="0" borderId="1" xfId="0" applyNumberFormat="1" applyFont="1" applyBorder="1" applyAlignment="1">
      <alignment horizontal="left" vertical="center" wrapText="1"/>
    </xf>
    <xf numFmtId="176" fontId="24" fillId="0" borderId="0" xfId="0" applyNumberFormat="1" applyFont="1" applyAlignment="1">
      <alignment horizontal="left" vertical="center" wrapText="1"/>
    </xf>
    <xf numFmtId="55" fontId="27" fillId="0" borderId="1" xfId="0" applyNumberFormat="1" applyFont="1" applyBorder="1" applyAlignment="1">
      <alignment horizontal="left" vertical="center" wrapText="1"/>
    </xf>
    <xf numFmtId="176" fontId="21" fillId="0" borderId="1" xfId="0" applyNumberFormat="1" applyFont="1" applyBorder="1" applyAlignment="1">
      <alignment horizontal="left" vertical="center" wrapText="1"/>
    </xf>
    <xf numFmtId="0" fontId="27" fillId="2" borderId="1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1" fillId="0" borderId="14" xfId="0" applyFont="1" applyBorder="1" applyAlignment="1">
      <alignment horizontal="left" vertical="center"/>
    </xf>
    <xf numFmtId="0" fontId="21" fillId="0" borderId="7" xfId="3" applyFont="1" applyBorder="1" applyAlignment="1" applyProtection="1">
      <alignment horizontal="left" vertical="center" wrapText="1"/>
      <protection locked="0"/>
    </xf>
    <xf numFmtId="0" fontId="21" fillId="0" borderId="1" xfId="3" applyFont="1" applyBorder="1" applyAlignment="1" applyProtection="1">
      <alignment horizontal="left" vertical="center" wrapText="1"/>
      <protection locked="0"/>
    </xf>
    <xf numFmtId="0" fontId="21" fillId="0" borderId="55" xfId="0" applyFont="1" applyBorder="1" applyAlignment="1">
      <alignment horizontal="left" vertical="center" wrapText="1"/>
    </xf>
    <xf numFmtId="0" fontId="36" fillId="2" borderId="0" xfId="0" applyFont="1" applyFill="1" applyAlignment="1">
      <alignment horizontal="left" vertical="center" wrapText="1"/>
    </xf>
    <xf numFmtId="0" fontId="21" fillId="2" borderId="0" xfId="0" applyFont="1" applyFill="1" applyAlignment="1">
      <alignment horizontal="left" vertical="center" wrapText="1"/>
    </xf>
    <xf numFmtId="0" fontId="21" fillId="2" borderId="5" xfId="0" applyFont="1" applyFill="1" applyBorder="1" applyAlignment="1">
      <alignment horizontal="left" vertical="center" wrapText="1"/>
    </xf>
    <xf numFmtId="0" fontId="21" fillId="2" borderId="7" xfId="3" applyFont="1" applyFill="1" applyBorder="1" applyAlignment="1" applyProtection="1">
      <alignment horizontal="left" vertical="center" wrapText="1"/>
      <protection locked="0"/>
    </xf>
    <xf numFmtId="0" fontId="21" fillId="2" borderId="19" xfId="0" applyFont="1" applyFill="1" applyBorder="1" applyAlignment="1">
      <alignment horizontal="left" vertical="center" wrapText="1"/>
    </xf>
    <xf numFmtId="0" fontId="21" fillId="2" borderId="1" xfId="3" applyFont="1" applyFill="1" applyBorder="1" applyAlignment="1" applyProtection="1">
      <alignment horizontal="left" vertical="center" wrapText="1"/>
      <protection locked="0"/>
    </xf>
    <xf numFmtId="0" fontId="21" fillId="2" borderId="15" xfId="0" applyFont="1" applyFill="1" applyBorder="1" applyAlignment="1">
      <alignment horizontal="left" vertical="center" wrapText="1"/>
    </xf>
    <xf numFmtId="0" fontId="21" fillId="2" borderId="9" xfId="0" applyFont="1" applyFill="1" applyBorder="1" applyAlignment="1">
      <alignment horizontal="left" vertical="center" wrapText="1"/>
    </xf>
    <xf numFmtId="0" fontId="21" fillId="2" borderId="9" xfId="3" applyFont="1" applyFill="1" applyBorder="1" applyAlignment="1" applyProtection="1">
      <alignment horizontal="left" vertical="center" wrapText="1"/>
      <protection locked="0"/>
    </xf>
    <xf numFmtId="0" fontId="21" fillId="2" borderId="39" xfId="0" applyFont="1" applyFill="1" applyBorder="1" applyAlignment="1">
      <alignment horizontal="left" vertical="center" wrapText="1"/>
    </xf>
    <xf numFmtId="0" fontId="21" fillId="2" borderId="6" xfId="0" applyFont="1" applyFill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left" vertical="center"/>
    </xf>
    <xf numFmtId="0" fontId="21" fillId="2" borderId="23" xfId="0" applyFont="1" applyFill="1" applyBorder="1" applyAlignment="1">
      <alignment horizontal="left" vertical="center" wrapText="1"/>
    </xf>
    <xf numFmtId="0" fontId="21" fillId="0" borderId="38" xfId="0" applyFont="1" applyBorder="1" applyAlignment="1">
      <alignment horizontal="left" vertical="center" wrapText="1"/>
    </xf>
    <xf numFmtId="0" fontId="26" fillId="0" borderId="0" xfId="0" applyFont="1" applyFill="1" applyAlignment="1">
      <alignment horizontal="left" vertical="center" wrapText="1"/>
    </xf>
    <xf numFmtId="0" fontId="21" fillId="0" borderId="0" xfId="0" applyFont="1" applyFill="1" applyAlignment="1">
      <alignment horizontal="left" vertical="center" wrapText="1"/>
    </xf>
    <xf numFmtId="0" fontId="21" fillId="0" borderId="40" xfId="0" applyFont="1" applyFill="1" applyBorder="1" applyAlignment="1">
      <alignment horizontal="left" vertical="center" wrapText="1"/>
    </xf>
    <xf numFmtId="0" fontId="21" fillId="0" borderId="42" xfId="0" applyFont="1" applyFill="1" applyBorder="1" applyAlignment="1">
      <alignment horizontal="left" vertical="center" wrapText="1"/>
    </xf>
    <xf numFmtId="0" fontId="21" fillId="0" borderId="43" xfId="0" applyFont="1" applyFill="1" applyBorder="1" applyAlignment="1">
      <alignment horizontal="left" vertical="center" wrapText="1"/>
    </xf>
    <xf numFmtId="0" fontId="21" fillId="0" borderId="44" xfId="0" applyFont="1" applyFill="1" applyBorder="1" applyAlignment="1">
      <alignment horizontal="left" vertical="center" wrapText="1"/>
    </xf>
    <xf numFmtId="0" fontId="21" fillId="0" borderId="45" xfId="0" applyFont="1" applyFill="1" applyBorder="1" applyAlignment="1">
      <alignment horizontal="left" vertical="center" wrapText="1"/>
    </xf>
    <xf numFmtId="0" fontId="21" fillId="0" borderId="46" xfId="0" applyFont="1" applyFill="1" applyBorder="1" applyAlignment="1">
      <alignment horizontal="left" vertical="center" wrapText="1"/>
    </xf>
    <xf numFmtId="0" fontId="21" fillId="0" borderId="47" xfId="0" applyFont="1" applyFill="1" applyBorder="1" applyAlignment="1">
      <alignment horizontal="left" vertical="center" wrapText="1"/>
    </xf>
    <xf numFmtId="0" fontId="21" fillId="0" borderId="48" xfId="0" applyFont="1" applyFill="1" applyBorder="1" applyAlignment="1">
      <alignment horizontal="left" vertical="center" wrapText="1"/>
    </xf>
    <xf numFmtId="0" fontId="21" fillId="0" borderId="49" xfId="0" applyFont="1" applyFill="1" applyBorder="1" applyAlignment="1">
      <alignment horizontal="left" vertical="center" wrapText="1"/>
    </xf>
    <xf numFmtId="0" fontId="21" fillId="0" borderId="38" xfId="0" applyFont="1" applyFill="1" applyBorder="1" applyAlignment="1">
      <alignment horizontal="left" vertical="center" wrapText="1"/>
    </xf>
    <xf numFmtId="0" fontId="21" fillId="0" borderId="23" xfId="0" applyFont="1" applyFill="1" applyBorder="1" applyAlignment="1">
      <alignment horizontal="left" vertical="center" wrapText="1"/>
    </xf>
    <xf numFmtId="0" fontId="21" fillId="0" borderId="25" xfId="0" applyFont="1" applyFill="1" applyBorder="1" applyAlignment="1">
      <alignment horizontal="left" vertical="center" wrapText="1"/>
    </xf>
    <xf numFmtId="0" fontId="21" fillId="0" borderId="29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177" fontId="21" fillId="0" borderId="1" xfId="0" applyNumberFormat="1" applyFont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177" fontId="21" fillId="0" borderId="9" xfId="0" applyNumberFormat="1" applyFont="1" applyBorder="1" applyAlignment="1">
      <alignment horizontal="left" vertical="center" wrapText="1"/>
    </xf>
    <xf numFmtId="49" fontId="21" fillId="0" borderId="9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1" fontId="21" fillId="0" borderId="9" xfId="0" applyNumberFormat="1" applyFont="1" applyBorder="1" applyAlignment="1">
      <alignment horizontal="left" vertical="center" wrapText="1"/>
    </xf>
    <xf numFmtId="55" fontId="21" fillId="0" borderId="9" xfId="0" applyNumberFormat="1" applyFont="1" applyBorder="1" applyAlignment="1">
      <alignment horizontal="left" vertical="center" wrapText="1"/>
    </xf>
    <xf numFmtId="0" fontId="37" fillId="3" borderId="1" xfId="0" applyFont="1" applyFill="1" applyBorder="1" applyAlignment="1">
      <alignment horizontal="left" vertical="center" wrapText="1"/>
    </xf>
    <xf numFmtId="55" fontId="37" fillId="3" borderId="1" xfId="0" applyNumberFormat="1" applyFont="1" applyFill="1" applyBorder="1" applyAlignment="1">
      <alignment horizontal="left" vertical="center" wrapText="1"/>
    </xf>
    <xf numFmtId="14" fontId="21" fillId="0" borderId="0" xfId="0" applyNumberFormat="1" applyFont="1" applyFill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 wrapText="1"/>
    </xf>
    <xf numFmtId="177" fontId="21" fillId="0" borderId="3" xfId="0" applyNumberFormat="1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37" fillId="3" borderId="0" xfId="0" applyFont="1" applyFill="1" applyAlignment="1">
      <alignment horizontal="left" vertical="center" wrapText="1"/>
    </xf>
    <xf numFmtId="0" fontId="38" fillId="0" borderId="31" xfId="0" applyFont="1" applyBorder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6" fillId="0" borderId="0" xfId="0" applyFont="1" applyFill="1" applyAlignment="1">
      <alignment horizontal="left" vertical="center"/>
    </xf>
    <xf numFmtId="55" fontId="33" fillId="0" borderId="3" xfId="0" applyNumberFormat="1" applyFont="1" applyBorder="1" applyAlignment="1">
      <alignment horizontal="left" vertical="center" wrapText="1"/>
    </xf>
    <xf numFmtId="55" fontId="33" fillId="0" borderId="1" xfId="0" applyNumberFormat="1" applyFont="1" applyBorder="1" applyAlignment="1">
      <alignment horizontal="left" vertical="center" wrapText="1"/>
    </xf>
    <xf numFmtId="55" fontId="33" fillId="0" borderId="1" xfId="0" applyNumberFormat="1" applyFont="1" applyFill="1" applyBorder="1" applyAlignment="1">
      <alignment horizontal="left" vertical="center" wrapText="1"/>
    </xf>
    <xf numFmtId="0" fontId="26" fillId="0" borderId="0" xfId="0" applyFont="1" applyAlignment="1">
      <alignment horizontal="left" wrapText="1"/>
    </xf>
    <xf numFmtId="0" fontId="21" fillId="0" borderId="0" xfId="0" applyFont="1" applyAlignment="1">
      <alignment horizontal="left" vertical="center" wrapText="1" shrinkToFit="1"/>
    </xf>
    <xf numFmtId="0" fontId="21" fillId="0" borderId="2" xfId="0" applyFont="1" applyBorder="1" applyAlignment="1">
      <alignment horizontal="left" vertical="center" wrapText="1" shrinkToFit="1"/>
    </xf>
    <xf numFmtId="0" fontId="21" fillId="0" borderId="3" xfId="0" applyFont="1" applyBorder="1" applyAlignment="1">
      <alignment horizontal="left" vertical="center" wrapText="1" shrinkToFit="1"/>
    </xf>
    <xf numFmtId="0" fontId="21" fillId="0" borderId="1" xfId="0" applyFont="1" applyBorder="1" applyAlignment="1">
      <alignment horizontal="left" vertical="center" wrapText="1" shrinkToFit="1"/>
    </xf>
    <xf numFmtId="0" fontId="21" fillId="2" borderId="3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 wrapText="1" shrinkToFit="1"/>
    </xf>
    <xf numFmtId="0" fontId="21" fillId="0" borderId="3" xfId="0" applyFont="1" applyBorder="1" applyAlignment="1">
      <alignment horizontal="left" vertical="top" wrapText="1"/>
    </xf>
    <xf numFmtId="0" fontId="21" fillId="2" borderId="1" xfId="0" applyFont="1" applyFill="1" applyBorder="1" applyAlignment="1">
      <alignment horizontal="left" vertical="center" wrapText="1" shrinkToFit="1"/>
    </xf>
    <xf numFmtId="0" fontId="21" fillId="0" borderId="65" xfId="0" applyFont="1" applyBorder="1" applyAlignment="1">
      <alignment horizontal="left" vertical="center" wrapText="1"/>
    </xf>
    <xf numFmtId="0" fontId="21" fillId="0" borderId="64" xfId="0" applyFont="1" applyBorder="1" applyAlignment="1">
      <alignment horizontal="left" vertical="center" wrapText="1"/>
    </xf>
    <xf numFmtId="0" fontId="21" fillId="2" borderId="26" xfId="0" applyFont="1" applyFill="1" applyBorder="1" applyAlignment="1">
      <alignment horizontal="left" vertical="center" wrapText="1"/>
    </xf>
    <xf numFmtId="0" fontId="21" fillId="2" borderId="23" xfId="0" applyFont="1" applyFill="1" applyBorder="1" applyAlignment="1">
      <alignment horizontal="left" vertical="center" wrapText="1" shrinkToFit="1"/>
    </xf>
    <xf numFmtId="0" fontId="21" fillId="0" borderId="23" xfId="0" applyFont="1" applyBorder="1" applyAlignment="1">
      <alignment horizontal="left" vertical="top" wrapText="1"/>
    </xf>
    <xf numFmtId="0" fontId="21" fillId="2" borderId="3" xfId="0" applyFont="1" applyFill="1" applyBorder="1" applyAlignment="1">
      <alignment horizontal="left" vertical="top" wrapText="1"/>
    </xf>
    <xf numFmtId="0" fontId="21" fillId="2" borderId="1" xfId="0" applyFont="1" applyFill="1" applyBorder="1" applyAlignment="1">
      <alignment horizontal="left" vertical="top" wrapText="1"/>
    </xf>
    <xf numFmtId="0" fontId="21" fillId="2" borderId="23" xfId="0" applyFont="1" applyFill="1" applyBorder="1" applyAlignment="1">
      <alignment horizontal="left" vertical="top" wrapText="1"/>
    </xf>
    <xf numFmtId="0" fontId="21" fillId="0" borderId="0" xfId="0" applyFont="1" applyFill="1" applyAlignment="1">
      <alignment horizontal="left" vertical="center" wrapText="1" shrinkToFit="1"/>
    </xf>
    <xf numFmtId="0" fontId="21" fillId="0" borderId="2" xfId="0" applyFont="1" applyFill="1" applyBorder="1" applyAlignment="1">
      <alignment horizontal="left" vertical="center" wrapText="1" shrinkToFit="1"/>
    </xf>
    <xf numFmtId="0" fontId="21" fillId="0" borderId="3" xfId="0" applyFont="1" applyFill="1" applyBorder="1" applyAlignment="1">
      <alignment horizontal="left" vertical="center" wrapText="1" shrinkToFit="1"/>
    </xf>
    <xf numFmtId="0" fontId="21" fillId="0" borderId="1" xfId="0" applyFont="1" applyFill="1" applyBorder="1" applyAlignment="1">
      <alignment horizontal="left" vertical="center" wrapText="1" shrinkToFit="1"/>
    </xf>
    <xf numFmtId="0" fontId="21" fillId="0" borderId="7" xfId="0" applyFont="1" applyFill="1" applyBorder="1" applyAlignment="1">
      <alignment horizontal="left" vertical="top" wrapText="1"/>
    </xf>
    <xf numFmtId="0" fontId="21" fillId="0" borderId="64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 shrinkToFit="1"/>
    </xf>
    <xf numFmtId="0" fontId="21" fillId="0" borderId="39" xfId="0" applyFont="1" applyFill="1" applyBorder="1" applyAlignment="1">
      <alignment horizontal="left" vertical="center" wrapText="1"/>
    </xf>
    <xf numFmtId="0" fontId="29" fillId="0" borderId="0" xfId="0" applyFont="1" applyFill="1" applyAlignment="1">
      <alignment horizontal="left" vertical="center" wrapText="1"/>
    </xf>
    <xf numFmtId="0" fontId="35" fillId="0" borderId="2" xfId="0" applyFont="1" applyFill="1" applyBorder="1" applyAlignment="1">
      <alignment horizontal="left" vertical="center" wrapText="1" shrinkToFit="1"/>
    </xf>
    <xf numFmtId="49" fontId="33" fillId="0" borderId="3" xfId="7" applyNumberFormat="1" applyFont="1" applyBorder="1" applyAlignment="1">
      <alignment horizontal="left" vertical="center" wrapText="1"/>
    </xf>
    <xf numFmtId="0" fontId="31" fillId="0" borderId="3" xfId="7" applyFont="1" applyBorder="1" applyAlignment="1">
      <alignment horizontal="left" vertical="center" wrapText="1"/>
    </xf>
    <xf numFmtId="49" fontId="33" fillId="0" borderId="1" xfId="7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 shrinkToFit="1"/>
    </xf>
    <xf numFmtId="0" fontId="25" fillId="0" borderId="3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/>
    </xf>
    <xf numFmtId="55" fontId="21" fillId="0" borderId="1" xfId="0" quotePrefix="1" applyNumberFormat="1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 shrinkToFit="1"/>
    </xf>
    <xf numFmtId="0" fontId="0" fillId="0" borderId="0" xfId="0" applyAlignment="1">
      <alignment horizontal="left" vertical="center" wrapText="1"/>
    </xf>
    <xf numFmtId="55" fontId="21" fillId="0" borderId="1" xfId="0" quotePrefix="1" applyNumberFormat="1" applyFont="1" applyBorder="1" applyAlignment="1">
      <alignment horizontal="left" vertical="center" wrapText="1"/>
    </xf>
    <xf numFmtId="0" fontId="21" fillId="0" borderId="1" xfId="0" quotePrefix="1" applyFont="1" applyBorder="1" applyAlignment="1">
      <alignment horizontal="left" vertical="center" wrapText="1"/>
    </xf>
    <xf numFmtId="0" fontId="21" fillId="0" borderId="1" xfId="0" applyNumberFormat="1" applyFont="1" applyBorder="1" applyAlignment="1">
      <alignment horizontal="left" vertical="center" wrapText="1"/>
    </xf>
    <xf numFmtId="0" fontId="44" fillId="0" borderId="0" xfId="0" applyFont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21" fillId="0" borderId="67" xfId="0" applyFont="1" applyBorder="1" applyAlignment="1">
      <alignment horizontal="left" vertical="center" wrapText="1"/>
    </xf>
    <xf numFmtId="0" fontId="32" fillId="0" borderId="1" xfId="0" applyFont="1" applyFill="1" applyBorder="1" applyAlignment="1">
      <alignment horizontal="left" vertical="center" wrapText="1"/>
    </xf>
    <xf numFmtId="184" fontId="32" fillId="0" borderId="1" xfId="0" applyNumberFormat="1" applyFont="1" applyFill="1" applyBorder="1" applyAlignment="1">
      <alignment horizontal="left" vertical="center" wrapText="1"/>
    </xf>
    <xf numFmtId="49" fontId="31" fillId="0" borderId="1" xfId="4" applyNumberFormat="1" applyFont="1" applyBorder="1" applyAlignment="1">
      <alignment horizontal="left" vertical="center" wrapText="1"/>
    </xf>
    <xf numFmtId="55" fontId="31" fillId="0" borderId="1" xfId="0" applyNumberFormat="1" applyFont="1" applyBorder="1" applyAlignment="1">
      <alignment horizontal="left" vertical="center" wrapText="1"/>
    </xf>
    <xf numFmtId="0" fontId="44" fillId="0" borderId="0" xfId="0" applyFont="1" applyBorder="1" applyAlignment="1">
      <alignment horizontal="left" vertical="center" wrapText="1"/>
    </xf>
    <xf numFmtId="49" fontId="31" fillId="0" borderId="1" xfId="0" applyNumberFormat="1" applyFont="1" applyBorder="1" applyAlignment="1">
      <alignment horizontal="left" vertical="center" wrapText="1"/>
    </xf>
    <xf numFmtId="0" fontId="21" fillId="0" borderId="0" xfId="0" applyFont="1" applyAlignment="1">
      <alignment horizontal="left"/>
    </xf>
    <xf numFmtId="0" fontId="0" fillId="0" borderId="0" xfId="0" applyAlignment="1">
      <alignment horizontal="left"/>
    </xf>
    <xf numFmtId="0" fontId="2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1" fillId="0" borderId="0" xfId="0" applyFont="1" applyAlignment="1">
      <alignment wrapText="1"/>
    </xf>
    <xf numFmtId="0" fontId="31" fillId="0" borderId="11" xfId="1" applyFont="1" applyFill="1" applyBorder="1" applyAlignment="1">
      <alignment horizontal="left" vertical="center" wrapText="1"/>
    </xf>
    <xf numFmtId="49" fontId="21" fillId="0" borderId="1" xfId="0" applyNumberFormat="1" applyFont="1" applyFill="1" applyBorder="1" applyAlignment="1">
      <alignment horizontal="left" vertical="center" wrapText="1"/>
    </xf>
    <xf numFmtId="0" fontId="31" fillId="0" borderId="6" xfId="1" applyFont="1" applyFill="1" applyBorder="1" applyAlignment="1">
      <alignment horizontal="left" vertical="center" wrapText="1"/>
    </xf>
    <xf numFmtId="0" fontId="41" fillId="0" borderId="0" xfId="0" applyFont="1" applyAlignment="1">
      <alignment horizontal="left" vertical="center"/>
    </xf>
    <xf numFmtId="0" fontId="31" fillId="0" borderId="24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/>
    </xf>
    <xf numFmtId="55" fontId="32" fillId="0" borderId="1" xfId="0" applyNumberFormat="1" applyFont="1" applyBorder="1" applyAlignment="1">
      <alignment horizontal="left" vertical="center" wrapText="1"/>
    </xf>
    <xf numFmtId="55" fontId="22" fillId="0" borderId="1" xfId="0" applyNumberFormat="1" applyFont="1" applyBorder="1" applyAlignment="1">
      <alignment horizontal="left" vertical="center"/>
    </xf>
    <xf numFmtId="49" fontId="21" fillId="0" borderId="0" xfId="0" applyNumberFormat="1" applyFont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21" fillId="2" borderId="0" xfId="0" applyFont="1" applyFill="1" applyBorder="1" applyAlignment="1">
      <alignment horizontal="left" vertical="center" wrapText="1"/>
    </xf>
    <xf numFmtId="49" fontId="31" fillId="0" borderId="1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10" fillId="0" borderId="0" xfId="0" applyFont="1" applyAlignment="1">
      <alignment horizontal="left" vertical="center" wrapText="1"/>
    </xf>
    <xf numFmtId="0" fontId="31" fillId="0" borderId="3" xfId="1" applyFont="1" applyFill="1" applyBorder="1" applyAlignment="1">
      <alignment horizontal="left" vertical="center" wrapText="1"/>
    </xf>
    <xf numFmtId="0" fontId="31" fillId="0" borderId="0" xfId="1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31" fillId="0" borderId="10" xfId="1" applyFont="1" applyFill="1" applyBorder="1" applyAlignment="1">
      <alignment horizontal="left" vertical="top" wrapText="1"/>
    </xf>
    <xf numFmtId="0" fontId="31" fillId="0" borderId="1" xfId="1" applyFont="1" applyFill="1" applyBorder="1" applyAlignment="1">
      <alignment horizontal="left" vertical="top" wrapText="1"/>
    </xf>
    <xf numFmtId="0" fontId="31" fillId="0" borderId="23" xfId="1" applyFont="1" applyFill="1" applyBorder="1" applyAlignment="1">
      <alignment horizontal="left" vertical="top" wrapText="1"/>
    </xf>
    <xf numFmtId="55" fontId="21" fillId="0" borderId="1" xfId="0" applyNumberFormat="1" applyFont="1" applyFill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3" fillId="0" borderId="1" xfId="7" applyNumberFormat="1" applyFont="1" applyBorder="1" applyAlignment="1">
      <alignment horizontal="left" vertical="center"/>
    </xf>
    <xf numFmtId="49" fontId="23" fillId="0" borderId="1" xfId="7" applyNumberFormat="1" applyFont="1" applyBorder="1" applyAlignment="1">
      <alignment horizontal="left" vertical="center"/>
    </xf>
    <xf numFmtId="49" fontId="23" fillId="0" borderId="1" xfId="7" applyNumberFormat="1" applyFont="1" applyBorder="1" applyAlignment="1">
      <alignment horizontal="left" vertical="center" wrapText="1"/>
    </xf>
    <xf numFmtId="0" fontId="21" fillId="0" borderId="10" xfId="0" applyFont="1" applyFill="1" applyBorder="1" applyAlignment="1">
      <alignment horizontal="left" vertical="center" wrapText="1"/>
    </xf>
    <xf numFmtId="0" fontId="21" fillId="0" borderId="12" xfId="0" applyFont="1" applyFill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4" fillId="0" borderId="3" xfId="0" applyFont="1" applyBorder="1" applyAlignment="1">
      <alignment horizontal="left" vertical="center" wrapText="1"/>
    </xf>
    <xf numFmtId="0" fontId="31" fillId="0" borderId="7" xfId="1" applyFont="1" applyFill="1" applyBorder="1" applyAlignment="1">
      <alignment horizontal="left" vertical="center" wrapText="1"/>
    </xf>
    <xf numFmtId="0" fontId="31" fillId="0" borderId="9" xfId="1" applyFont="1" applyFill="1" applyBorder="1" applyAlignment="1">
      <alignment horizontal="left" vertical="center" wrapText="1"/>
    </xf>
    <xf numFmtId="0" fontId="31" fillId="0" borderId="23" xfId="1" applyFont="1" applyFill="1" applyBorder="1" applyAlignment="1">
      <alignment horizontal="left" vertical="center" wrapText="1"/>
    </xf>
    <xf numFmtId="0" fontId="31" fillId="0" borderId="10" xfId="1" applyFont="1" applyFill="1" applyBorder="1" applyAlignment="1">
      <alignment horizontal="left" vertical="center" wrapText="1"/>
    </xf>
    <xf numFmtId="31" fontId="21" fillId="2" borderId="1" xfId="0" applyNumberFormat="1" applyFont="1" applyFill="1" applyBorder="1" applyAlignment="1">
      <alignment horizontal="left" vertical="center" wrapText="1"/>
    </xf>
    <xf numFmtId="55" fontId="21" fillId="0" borderId="9" xfId="0" applyNumberFormat="1" applyFont="1" applyFill="1" applyBorder="1" applyAlignment="1">
      <alignment horizontal="left" vertical="center" wrapText="1"/>
    </xf>
    <xf numFmtId="49" fontId="21" fillId="0" borderId="9" xfId="0" applyNumberFormat="1" applyFont="1" applyFill="1" applyBorder="1" applyAlignment="1">
      <alignment horizontal="left" vertical="center" wrapText="1"/>
    </xf>
    <xf numFmtId="55" fontId="21" fillId="0" borderId="1" xfId="0" applyNumberFormat="1" applyFont="1" applyFill="1" applyBorder="1" applyAlignment="1">
      <alignment horizontal="left" vertical="center"/>
    </xf>
    <xf numFmtId="55" fontId="21" fillId="0" borderId="1" xfId="0" quotePrefix="1" applyNumberFormat="1" applyFont="1" applyFill="1" applyBorder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55" fontId="27" fillId="0" borderId="1" xfId="0" applyNumberFormat="1" applyFont="1" applyFill="1" applyBorder="1" applyAlignment="1">
      <alignment horizontal="left" vertical="center" wrapText="1"/>
    </xf>
    <xf numFmtId="55" fontId="21" fillId="0" borderId="0" xfId="0" applyNumberFormat="1" applyFont="1" applyFill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/>
    </xf>
    <xf numFmtId="0" fontId="31" fillId="0" borderId="14" xfId="1" applyFont="1" applyFill="1" applyBorder="1" applyAlignment="1">
      <alignment horizontal="left" vertical="top" wrapText="1"/>
    </xf>
    <xf numFmtId="0" fontId="31" fillId="0" borderId="12" xfId="1" applyFont="1" applyFill="1" applyBorder="1" applyAlignment="1">
      <alignment horizontal="left" vertical="top" wrapText="1"/>
    </xf>
    <xf numFmtId="0" fontId="21" fillId="0" borderId="56" xfId="0" applyFont="1" applyBorder="1" applyAlignment="1">
      <alignment horizontal="left" vertical="center" wrapText="1"/>
    </xf>
    <xf numFmtId="0" fontId="31" fillId="0" borderId="9" xfId="1" applyFont="1" applyFill="1" applyBorder="1" applyAlignment="1">
      <alignment horizontal="left" vertical="top" wrapText="1"/>
    </xf>
    <xf numFmtId="0" fontId="21" fillId="2" borderId="8" xfId="0" applyFont="1" applyFill="1" applyBorder="1" applyAlignment="1">
      <alignment horizontal="left" vertical="center" wrapText="1"/>
    </xf>
    <xf numFmtId="0" fontId="31" fillId="2" borderId="1" xfId="1" applyFont="1" applyFill="1" applyBorder="1" applyAlignment="1">
      <alignment horizontal="left" vertical="center" wrapText="1"/>
    </xf>
    <xf numFmtId="0" fontId="39" fillId="2" borderId="0" xfId="0" applyFont="1" applyFill="1" applyAlignment="1">
      <alignment horizontal="left" vertical="center" wrapText="1"/>
    </xf>
    <xf numFmtId="0" fontId="32" fillId="2" borderId="0" xfId="0" applyFont="1" applyFill="1" applyAlignment="1">
      <alignment horizontal="left" vertical="center" wrapText="1"/>
    </xf>
    <xf numFmtId="0" fontId="32" fillId="2" borderId="34" xfId="0" applyFont="1" applyFill="1" applyBorder="1" applyAlignment="1">
      <alignment horizontal="left" vertical="center" wrapText="1"/>
    </xf>
    <xf numFmtId="0" fontId="32" fillId="2" borderId="8" xfId="0" applyFont="1" applyFill="1" applyBorder="1" applyAlignment="1">
      <alignment horizontal="left" vertical="center" wrapText="1"/>
    </xf>
    <xf numFmtId="0" fontId="32" fillId="2" borderId="9" xfId="0" applyFont="1" applyFill="1" applyBorder="1" applyAlignment="1">
      <alignment horizontal="left" vertical="center" wrapText="1"/>
    </xf>
    <xf numFmtId="0" fontId="32" fillId="2" borderId="10" xfId="1" applyFont="1" applyFill="1" applyBorder="1" applyAlignment="1">
      <alignment horizontal="left" vertical="top" wrapText="1"/>
    </xf>
    <xf numFmtId="0" fontId="32" fillId="2" borderId="1" xfId="0" applyFont="1" applyFill="1" applyBorder="1" applyAlignment="1">
      <alignment horizontal="left" vertical="center" wrapText="1"/>
    </xf>
    <xf numFmtId="0" fontId="32" fillId="2" borderId="1" xfId="1" applyFont="1" applyFill="1" applyBorder="1" applyAlignment="1">
      <alignment horizontal="left" vertical="top" wrapText="1"/>
    </xf>
    <xf numFmtId="0" fontId="32" fillId="2" borderId="1" xfId="1" applyFont="1" applyFill="1" applyBorder="1" applyAlignment="1">
      <alignment horizontal="left" vertical="center" wrapText="1"/>
    </xf>
    <xf numFmtId="0" fontId="35" fillId="0" borderId="9" xfId="0" applyFont="1" applyBorder="1" applyAlignment="1">
      <alignment horizontal="left" vertical="center" wrapText="1"/>
    </xf>
    <xf numFmtId="0" fontId="33" fillId="0" borderId="1" xfId="4" applyNumberFormat="1" applyFont="1" applyFill="1" applyBorder="1" applyAlignment="1">
      <alignment horizontal="left" vertical="center" wrapText="1"/>
    </xf>
    <xf numFmtId="0" fontId="27" fillId="0" borderId="34" xfId="0" applyFont="1" applyBorder="1" applyAlignment="1">
      <alignment horizontal="left" vertical="center" wrapText="1"/>
    </xf>
    <xf numFmtId="0" fontId="27" fillId="2" borderId="8" xfId="0" applyFont="1" applyFill="1" applyBorder="1" applyAlignment="1">
      <alignment horizontal="left" vertical="center" wrapText="1"/>
    </xf>
    <xf numFmtId="0" fontId="23" fillId="0" borderId="10" xfId="1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20" fontId="6" fillId="0" borderId="0" xfId="0" applyNumberFormat="1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31" fillId="2" borderId="1" xfId="1" applyNumberFormat="1" applyFont="1" applyFill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49" fontId="31" fillId="2" borderId="1" xfId="1" applyNumberFormat="1" applyFont="1" applyFill="1" applyBorder="1" applyAlignment="1">
      <alignment horizontal="left" vertical="center" wrapText="1"/>
    </xf>
    <xf numFmtId="0" fontId="33" fillId="2" borderId="1" xfId="1" applyFont="1" applyFill="1" applyBorder="1" applyAlignment="1">
      <alignment horizontal="left" vertical="center" wrapText="1"/>
    </xf>
    <xf numFmtId="0" fontId="21" fillId="0" borderId="39" xfId="0" applyFont="1" applyBorder="1" applyAlignment="1">
      <alignment horizontal="left" vertical="center" wrapText="1"/>
    </xf>
    <xf numFmtId="0" fontId="41" fillId="0" borderId="0" xfId="0" applyFont="1" applyFill="1" applyAlignment="1">
      <alignment horizontal="left" vertical="center"/>
    </xf>
    <xf numFmtId="0" fontId="21" fillId="0" borderId="34" xfId="0" applyFont="1" applyFill="1" applyBorder="1" applyAlignment="1">
      <alignment horizontal="left" vertical="center" wrapText="1"/>
    </xf>
    <xf numFmtId="55" fontId="31" fillId="0" borderId="1" xfId="1" applyNumberFormat="1" applyFont="1" applyFill="1" applyBorder="1" applyAlignment="1">
      <alignment horizontal="left" vertical="center" wrapText="1"/>
    </xf>
    <xf numFmtId="0" fontId="31" fillId="0" borderId="14" xfId="1" applyFont="1" applyFill="1" applyBorder="1" applyAlignment="1">
      <alignment horizontal="left" vertical="center" wrapText="1"/>
    </xf>
    <xf numFmtId="0" fontId="31" fillId="0" borderId="29" xfId="1" applyFont="1" applyFill="1" applyBorder="1" applyAlignment="1">
      <alignment horizontal="left" vertical="center" wrapText="1"/>
    </xf>
    <xf numFmtId="0" fontId="31" fillId="0" borderId="1" xfId="4" applyNumberFormat="1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11" fillId="0" borderId="0" xfId="0" applyFont="1" applyBorder="1" applyAlignment="1">
      <alignment horizontal="left" vertical="center" wrapText="1"/>
    </xf>
    <xf numFmtId="31" fontId="25" fillId="0" borderId="1" xfId="0" applyNumberFormat="1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17" fillId="0" borderId="0" xfId="0" applyFont="1" applyAlignment="1">
      <alignment horizontal="left" vertical="center" wrapText="1" indent="1"/>
    </xf>
    <xf numFmtId="0" fontId="17" fillId="0" borderId="0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21" fillId="0" borderId="13" xfId="0" applyFont="1" applyBorder="1" applyAlignment="1">
      <alignment horizontal="left" vertical="center" wrapText="1"/>
    </xf>
    <xf numFmtId="0" fontId="31" fillId="0" borderId="27" xfId="1" applyFont="1" applyFill="1" applyBorder="1" applyAlignment="1">
      <alignment horizontal="left" vertical="center" wrapText="1"/>
    </xf>
    <xf numFmtId="0" fontId="40" fillId="0" borderId="0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31" fillId="0" borderId="5" xfId="1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left" wrapText="1"/>
    </xf>
    <xf numFmtId="0" fontId="40" fillId="0" borderId="0" xfId="0" applyFont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1" fillId="0" borderId="5" xfId="0" quotePrefix="1" applyFont="1" applyBorder="1" applyAlignment="1">
      <alignment horizontal="left" vertical="center"/>
    </xf>
    <xf numFmtId="0" fontId="21" fillId="0" borderId="3" xfId="0" quotePrefix="1" applyFont="1" applyBorder="1" applyAlignment="1">
      <alignment horizontal="left" vertical="center"/>
    </xf>
    <xf numFmtId="55" fontId="21" fillId="0" borderId="5" xfId="0" applyNumberFormat="1" applyFont="1" applyBorder="1" applyAlignment="1">
      <alignment horizontal="left" vertical="center"/>
    </xf>
    <xf numFmtId="0" fontId="31" fillId="0" borderId="61" xfId="1" applyFont="1" applyFill="1" applyBorder="1" applyAlignment="1">
      <alignment horizontal="left" vertical="center" wrapText="1"/>
    </xf>
    <xf numFmtId="178" fontId="21" fillId="0" borderId="1" xfId="0" applyNumberFormat="1" applyFont="1" applyBorder="1" applyAlignment="1">
      <alignment horizontal="left" vertical="center" wrapText="1"/>
    </xf>
    <xf numFmtId="179" fontId="21" fillId="0" borderId="1" xfId="0" applyNumberFormat="1" applyFont="1" applyBorder="1" applyAlignment="1">
      <alignment horizontal="left" vertical="center" wrapText="1"/>
    </xf>
    <xf numFmtId="182" fontId="21" fillId="0" borderId="1" xfId="0" applyNumberFormat="1" applyFont="1" applyBorder="1" applyAlignment="1">
      <alignment horizontal="left" vertical="center" wrapText="1"/>
    </xf>
    <xf numFmtId="180" fontId="21" fillId="0" borderId="1" xfId="0" applyNumberFormat="1" applyFont="1" applyBorder="1" applyAlignment="1">
      <alignment horizontal="left" vertical="center" wrapText="1"/>
    </xf>
    <xf numFmtId="181" fontId="21" fillId="0" borderId="1" xfId="0" applyNumberFormat="1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55" fontId="21" fillId="0" borderId="5" xfId="0" applyNumberFormat="1" applyFont="1" applyBorder="1" applyAlignment="1">
      <alignment horizontal="left" vertical="center" wrapText="1"/>
    </xf>
    <xf numFmtId="0" fontId="45" fillId="0" borderId="2" xfId="0" applyFont="1" applyBorder="1" applyAlignment="1">
      <alignment horizontal="center" vertical="center" wrapText="1"/>
    </xf>
    <xf numFmtId="49" fontId="45" fillId="0" borderId="1" xfId="0" applyNumberFormat="1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21" fillId="2" borderId="13" xfId="0" applyFont="1" applyFill="1" applyBorder="1" applyAlignment="1">
      <alignment horizontal="left" vertical="center" wrapText="1"/>
    </xf>
    <xf numFmtId="0" fontId="27" fillId="2" borderId="13" xfId="0" applyFont="1" applyFill="1" applyBorder="1" applyAlignment="1">
      <alignment horizontal="left" vertical="center" wrapText="1"/>
    </xf>
    <xf numFmtId="0" fontId="23" fillId="0" borderId="14" xfId="1" applyFont="1" applyFill="1" applyBorder="1" applyAlignment="1">
      <alignment horizontal="left" vertical="center" wrapText="1"/>
    </xf>
    <xf numFmtId="0" fontId="27" fillId="0" borderId="69" xfId="0" applyFont="1" applyBorder="1" applyAlignment="1">
      <alignment horizontal="left" vertical="center" wrapText="1"/>
    </xf>
    <xf numFmtId="0" fontId="27" fillId="0" borderId="13" xfId="0" applyFont="1" applyBorder="1" applyAlignment="1">
      <alignment horizontal="left" vertical="center" wrapText="1"/>
    </xf>
    <xf numFmtId="0" fontId="23" fillId="0" borderId="6" xfId="1" applyFont="1" applyFill="1" applyBorder="1" applyAlignment="1">
      <alignment horizontal="left" vertical="center" wrapText="1"/>
    </xf>
    <xf numFmtId="49" fontId="21" fillId="0" borderId="1" xfId="0" applyNumberFormat="1" applyFont="1" applyBorder="1" applyAlignment="1">
      <alignment vertical="center" wrapText="1"/>
    </xf>
    <xf numFmtId="0" fontId="24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vertical="center" wrapText="1"/>
    </xf>
    <xf numFmtId="0" fontId="48" fillId="0" borderId="1" xfId="7" applyFont="1" applyBorder="1" applyAlignment="1">
      <alignment horizontal="left" vertical="center" wrapText="1"/>
    </xf>
    <xf numFmtId="0" fontId="31" fillId="0" borderId="3" xfId="0" applyNumberFormat="1" applyFont="1" applyBorder="1" applyAlignment="1">
      <alignment horizontal="left" vertical="center" wrapText="1"/>
    </xf>
    <xf numFmtId="49" fontId="31" fillId="0" borderId="3" xfId="0" applyNumberFormat="1" applyFont="1" applyBorder="1" applyAlignment="1">
      <alignment horizontal="left" vertical="center" wrapText="1"/>
    </xf>
    <xf numFmtId="0" fontId="32" fillId="0" borderId="3" xfId="0" applyFont="1" applyFill="1" applyBorder="1" applyAlignment="1">
      <alignment horizontal="left" vertical="center" wrapText="1"/>
    </xf>
    <xf numFmtId="183" fontId="31" fillId="0" borderId="0" xfId="7" applyNumberFormat="1" applyFont="1" applyBorder="1" applyAlignment="1">
      <alignment horizontal="left" vertical="center" wrapText="1"/>
    </xf>
    <xf numFmtId="0" fontId="23" fillId="0" borderId="0" xfId="7" applyNumberFormat="1" applyFont="1" applyBorder="1" applyAlignment="1">
      <alignment horizontal="left" vertical="center"/>
    </xf>
    <xf numFmtId="49" fontId="23" fillId="0" borderId="0" xfId="7" applyNumberFormat="1" applyFont="1" applyBorder="1" applyAlignment="1">
      <alignment horizontal="left" vertical="center"/>
    </xf>
    <xf numFmtId="49" fontId="23" fillId="0" borderId="0" xfId="7" applyNumberFormat="1" applyFont="1" applyBorder="1" applyAlignment="1">
      <alignment horizontal="left" vertical="center" wrapText="1"/>
    </xf>
    <xf numFmtId="177" fontId="21" fillId="0" borderId="8" xfId="6" applyNumberFormat="1" applyFont="1" applyBorder="1" applyAlignment="1">
      <alignment horizontal="left" vertical="center"/>
    </xf>
    <xf numFmtId="177" fontId="21" fillId="0" borderId="1" xfId="6" applyNumberFormat="1" applyFont="1" applyBorder="1" applyAlignment="1">
      <alignment horizontal="left" vertical="center"/>
    </xf>
    <xf numFmtId="0" fontId="21" fillId="0" borderId="51" xfId="0" applyFont="1" applyFill="1" applyBorder="1" applyAlignment="1">
      <alignment horizontal="left" vertical="center" wrapText="1"/>
    </xf>
    <xf numFmtId="0" fontId="21" fillId="0" borderId="70" xfId="0" applyFont="1" applyFill="1" applyBorder="1" applyAlignment="1">
      <alignment horizontal="left" vertical="center" wrapText="1"/>
    </xf>
    <xf numFmtId="55" fontId="21" fillId="0" borderId="1" xfId="0" quotePrefix="1" applyNumberFormat="1" applyFont="1" applyBorder="1" applyAlignment="1">
      <alignment vertical="center"/>
    </xf>
    <xf numFmtId="0" fontId="31" fillId="0" borderId="1" xfId="0" applyFont="1" applyBorder="1" applyAlignment="1">
      <alignment horizontal="center" vertical="center" wrapText="1"/>
    </xf>
    <xf numFmtId="0" fontId="31" fillId="0" borderId="1" xfId="4" applyNumberFormat="1" applyFont="1" applyFill="1" applyBorder="1" applyAlignment="1">
      <alignment horizontal="right" vertical="center"/>
    </xf>
    <xf numFmtId="0" fontId="23" fillId="0" borderId="1" xfId="0" applyFont="1" applyBorder="1" applyAlignment="1">
      <alignment vertical="center"/>
    </xf>
    <xf numFmtId="49" fontId="23" fillId="0" borderId="1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vertical="center"/>
    </xf>
    <xf numFmtId="177" fontId="21" fillId="0" borderId="1" xfId="0" applyNumberFormat="1" applyFont="1" applyBorder="1" applyAlignment="1">
      <alignment vertical="center"/>
    </xf>
    <xf numFmtId="0" fontId="21" fillId="0" borderId="1" xfId="6" applyFont="1" applyBorder="1" applyAlignment="1">
      <alignment vertical="center"/>
    </xf>
    <xf numFmtId="0" fontId="31" fillId="0" borderId="0" xfId="0" applyNumberFormat="1" applyFont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55" fontId="21" fillId="0" borderId="1" xfId="0" applyNumberFormat="1" applyFont="1" applyBorder="1" applyAlignment="1">
      <alignment vertical="center"/>
    </xf>
    <xf numFmtId="0" fontId="21" fillId="2" borderId="1" xfId="0" applyFont="1" applyFill="1" applyBorder="1" applyAlignment="1">
      <alignment vertical="center"/>
    </xf>
    <xf numFmtId="49" fontId="21" fillId="2" borderId="1" xfId="6" applyNumberFormat="1" applyFont="1" applyFill="1" applyBorder="1" applyAlignment="1">
      <alignment horizontal="right" vertical="center"/>
    </xf>
    <xf numFmtId="0" fontId="21" fillId="2" borderId="1" xfId="6" applyFont="1" applyFill="1" applyBorder="1" applyAlignment="1">
      <alignment vertical="center"/>
    </xf>
    <xf numFmtId="55" fontId="23" fillId="0" borderId="1" xfId="0" applyNumberFormat="1" applyFont="1" applyBorder="1" applyAlignment="1">
      <alignment horizontal="left" vertical="center"/>
    </xf>
    <xf numFmtId="183" fontId="32" fillId="0" borderId="1" xfId="0" applyNumberFormat="1" applyFont="1" applyBorder="1" applyAlignment="1">
      <alignment horizontal="left"/>
    </xf>
    <xf numFmtId="0" fontId="25" fillId="0" borderId="9" xfId="0" applyFont="1" applyBorder="1" applyAlignment="1">
      <alignment horizontal="left" vertical="center" wrapText="1"/>
    </xf>
    <xf numFmtId="0" fontId="21" fillId="0" borderId="71" xfId="0" applyFont="1" applyBorder="1" applyAlignment="1">
      <alignment horizontal="left" vertical="center" wrapText="1"/>
    </xf>
    <xf numFmtId="0" fontId="21" fillId="0" borderId="63" xfId="0" applyFont="1" applyBorder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54" fillId="3" borderId="0" xfId="0" applyFont="1" applyFill="1" applyAlignment="1">
      <alignment horizontal="left" vertical="center" wrapText="1"/>
    </xf>
    <xf numFmtId="55" fontId="27" fillId="0" borderId="1" xfId="0" applyNumberFormat="1" applyFont="1" applyBorder="1" applyAlignment="1">
      <alignment horizontal="left" vertical="center"/>
    </xf>
    <xf numFmtId="0" fontId="26" fillId="0" borderId="4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6" fillId="0" borderId="66" xfId="0" applyFont="1" applyFill="1" applyBorder="1" applyAlignment="1">
      <alignment horizontal="left" vertical="center" wrapText="1"/>
    </xf>
    <xf numFmtId="183" fontId="51" fillId="0" borderId="66" xfId="0" applyNumberFormat="1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66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wrapText="1"/>
    </xf>
    <xf numFmtId="0" fontId="26" fillId="0" borderId="68" xfId="0" applyFont="1" applyBorder="1" applyAlignment="1">
      <alignment horizontal="left" vertical="center" wrapText="1"/>
    </xf>
    <xf numFmtId="0" fontId="30" fillId="0" borderId="66" xfId="0" applyFont="1" applyBorder="1" applyAlignment="1">
      <alignment horizontal="left" vertical="center" wrapText="1"/>
    </xf>
    <xf numFmtId="0" fontId="56" fillId="0" borderId="1" xfId="0" applyFont="1" applyBorder="1" applyAlignment="1">
      <alignment vertical="center" wrapText="1"/>
    </xf>
    <xf numFmtId="0" fontId="56" fillId="0" borderId="1" xfId="0" applyFont="1" applyBorder="1" applyAlignment="1">
      <alignment vertical="center"/>
    </xf>
    <xf numFmtId="0" fontId="23" fillId="0" borderId="1" xfId="4" applyFont="1" applyBorder="1" applyAlignment="1">
      <alignment vertical="center" wrapText="1"/>
    </xf>
    <xf numFmtId="0" fontId="56" fillId="0" borderId="1" xfId="4" applyFont="1" applyBorder="1">
      <alignment vertical="center"/>
    </xf>
    <xf numFmtId="0" fontId="59" fillId="0" borderId="1" xfId="4" applyFont="1" applyBorder="1" applyAlignment="1">
      <alignment vertical="center" wrapText="1"/>
    </xf>
    <xf numFmtId="0" fontId="56" fillId="0" borderId="1" xfId="4" applyFont="1" applyBorder="1" applyAlignment="1">
      <alignment vertical="center" wrapText="1"/>
    </xf>
    <xf numFmtId="0" fontId="57" fillId="0" borderId="1" xfId="4" applyFont="1" applyBorder="1" applyAlignment="1">
      <alignment vertical="center" wrapText="1"/>
    </xf>
    <xf numFmtId="0" fontId="55" fillId="0" borderId="1" xfId="4" applyFont="1" applyBorder="1" applyAlignment="1">
      <alignment vertical="center" wrapText="1"/>
    </xf>
    <xf numFmtId="0" fontId="58" fillId="0" borderId="1" xfId="4" applyFont="1" applyBorder="1" applyAlignment="1">
      <alignment vertical="center" wrapText="1"/>
    </xf>
    <xf numFmtId="0" fontId="56" fillId="0" borderId="1" xfId="4" applyFont="1" applyBorder="1">
      <alignment vertical="center"/>
    </xf>
    <xf numFmtId="49" fontId="23" fillId="0" borderId="1" xfId="4" applyNumberFormat="1" applyFont="1" applyBorder="1">
      <alignment vertical="center"/>
    </xf>
    <xf numFmtId="0" fontId="57" fillId="0" borderId="1" xfId="0" applyFont="1" applyBorder="1" applyAlignment="1">
      <alignment vertical="center" wrapText="1"/>
    </xf>
    <xf numFmtId="0" fontId="23" fillId="0" borderId="1" xfId="4" applyFont="1" applyBorder="1">
      <alignment vertical="center"/>
    </xf>
  </cellXfs>
  <cellStyles count="9">
    <cellStyle name="標準" xfId="0" builtinId="0"/>
    <cellStyle name="標準 2" xfId="4" xr:uid="{00000000-0005-0000-0000-000001000000}"/>
    <cellStyle name="標準 2 2" xfId="7" xr:uid="{00000000-0005-0000-0000-000002000000}"/>
    <cellStyle name="標準 2 3" xfId="8" xr:uid="{00000000-0005-0000-0000-000003000000}"/>
    <cellStyle name="標準 3" xfId="6" xr:uid="{00000000-0005-0000-0000-000004000000}"/>
    <cellStyle name="標準 4" xfId="5" xr:uid="{00000000-0005-0000-0000-000005000000}"/>
    <cellStyle name="標準_Sheet1_1" xfId="2" xr:uid="{00000000-0005-0000-0000-000006000000}"/>
    <cellStyle name="標準_Sheet2" xfId="1" xr:uid="{00000000-0005-0000-0000-000007000000}"/>
    <cellStyle name="標準_ほんだな2006" xfId="3" xr:uid="{00000000-0005-0000-0000-00000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H495"/>
  <sheetViews>
    <sheetView view="pageBreakPreview" topLeftCell="A483" zoomScale="70" zoomScaleNormal="100" zoomScaleSheetLayoutView="70" zoomScalePageLayoutView="75" workbookViewId="0">
      <selection activeCell="B1" sqref="B1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20.44140625" style="53" customWidth="1"/>
    <col min="6" max="6" width="14.21875" style="53" bestFit="1" customWidth="1"/>
    <col min="7" max="7" width="19" style="53" bestFit="1" customWidth="1"/>
    <col min="8" max="8" width="19" style="53" customWidth="1"/>
    <col min="9" max="16384" width="12.6640625" style="53"/>
  </cols>
  <sheetData>
    <row r="1" spans="1:8" ht="39.9" customHeight="1" x14ac:dyDescent="0.2">
      <c r="B1" s="185" t="s">
        <v>16484</v>
      </c>
    </row>
    <row r="2" spans="1:8" ht="39.9" customHeight="1" x14ac:dyDescent="0.2">
      <c r="B2" s="185" t="s">
        <v>16486</v>
      </c>
    </row>
    <row r="3" spans="1:8" ht="39.9" customHeight="1" thickBot="1" x14ac:dyDescent="0.25">
      <c r="B3" s="13" t="s">
        <v>10611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86" t="s">
        <v>5367</v>
      </c>
    </row>
    <row r="4" spans="1:8" ht="39.9" customHeight="1" thickTop="1" x14ac:dyDescent="0.2">
      <c r="A4" s="53">
        <v>1</v>
      </c>
      <c r="B4" s="17" t="s">
        <v>5373</v>
      </c>
      <c r="C4" s="17" t="s">
        <v>134</v>
      </c>
      <c r="D4" s="17" t="s">
        <v>135</v>
      </c>
      <c r="E4" s="187">
        <v>39558</v>
      </c>
      <c r="F4" s="17" t="s">
        <v>667</v>
      </c>
      <c r="G4" s="17" t="s">
        <v>668</v>
      </c>
      <c r="H4" s="100">
        <v>7180000015</v>
      </c>
    </row>
    <row r="5" spans="1:8" ht="39.9" customHeight="1" x14ac:dyDescent="0.2">
      <c r="A5" s="53">
        <v>2</v>
      </c>
      <c r="B5" s="17" t="s">
        <v>136</v>
      </c>
      <c r="C5" s="17" t="s">
        <v>10612</v>
      </c>
      <c r="D5" s="17" t="s">
        <v>137</v>
      </c>
      <c r="E5" s="187">
        <v>39948</v>
      </c>
      <c r="F5" s="17" t="s">
        <v>667</v>
      </c>
      <c r="G5" s="17" t="s">
        <v>669</v>
      </c>
      <c r="H5" s="100">
        <v>7180000023</v>
      </c>
    </row>
    <row r="6" spans="1:8" ht="39.9" customHeight="1" x14ac:dyDescent="0.2">
      <c r="A6" s="53">
        <v>3</v>
      </c>
      <c r="B6" s="17" t="s">
        <v>138</v>
      </c>
      <c r="C6" s="17" t="s">
        <v>139</v>
      </c>
      <c r="D6" s="17" t="s">
        <v>140</v>
      </c>
      <c r="E6" s="188">
        <v>39777</v>
      </c>
      <c r="F6" s="17" t="s">
        <v>667</v>
      </c>
      <c r="G6" s="17" t="s">
        <v>670</v>
      </c>
      <c r="H6" s="100">
        <v>7180000031</v>
      </c>
    </row>
    <row r="7" spans="1:8" ht="39.9" customHeight="1" x14ac:dyDescent="0.2">
      <c r="A7" s="53">
        <v>4</v>
      </c>
      <c r="B7" s="17" t="s">
        <v>141</v>
      </c>
      <c r="C7" s="17" t="s">
        <v>142</v>
      </c>
      <c r="D7" s="17" t="s">
        <v>143</v>
      </c>
      <c r="E7" s="189">
        <v>39845</v>
      </c>
      <c r="F7" s="17" t="s">
        <v>667</v>
      </c>
      <c r="G7" s="17" t="s">
        <v>671</v>
      </c>
      <c r="H7" s="100">
        <v>7180000049</v>
      </c>
    </row>
    <row r="8" spans="1:8" ht="39.9" customHeight="1" x14ac:dyDescent="0.2">
      <c r="A8" s="53">
        <v>5</v>
      </c>
      <c r="B8" s="17" t="s">
        <v>144</v>
      </c>
      <c r="C8" s="17" t="s">
        <v>145</v>
      </c>
      <c r="D8" s="17" t="s">
        <v>140</v>
      </c>
      <c r="E8" s="187">
        <v>39854</v>
      </c>
      <c r="F8" s="17" t="s">
        <v>667</v>
      </c>
      <c r="G8" s="17" t="s">
        <v>672</v>
      </c>
      <c r="H8" s="100">
        <v>7180000056</v>
      </c>
    </row>
    <row r="9" spans="1:8" ht="39.9" customHeight="1" x14ac:dyDescent="0.2">
      <c r="A9" s="53">
        <v>6</v>
      </c>
      <c r="B9" s="17" t="s">
        <v>146</v>
      </c>
      <c r="C9" s="17" t="s">
        <v>147</v>
      </c>
      <c r="D9" s="17" t="s">
        <v>148</v>
      </c>
      <c r="E9" s="187">
        <v>40086</v>
      </c>
      <c r="F9" s="17" t="s">
        <v>667</v>
      </c>
      <c r="G9" s="17" t="s">
        <v>673</v>
      </c>
      <c r="H9" s="100">
        <v>7180000064</v>
      </c>
    </row>
    <row r="10" spans="1:8" ht="39.9" customHeight="1" x14ac:dyDescent="0.2">
      <c r="A10" s="53">
        <v>7</v>
      </c>
      <c r="B10" s="17" t="s">
        <v>149</v>
      </c>
      <c r="C10" s="17" t="s">
        <v>150</v>
      </c>
      <c r="D10" s="17" t="s">
        <v>148</v>
      </c>
      <c r="E10" s="187">
        <v>39690</v>
      </c>
      <c r="F10" s="17" t="s">
        <v>667</v>
      </c>
      <c r="G10" s="17" t="s">
        <v>674</v>
      </c>
      <c r="H10" s="100">
        <v>7180000072</v>
      </c>
    </row>
    <row r="11" spans="1:8" ht="39.9" customHeight="1" x14ac:dyDescent="0.2">
      <c r="A11" s="53">
        <v>8</v>
      </c>
      <c r="B11" s="17" t="s">
        <v>151</v>
      </c>
      <c r="C11" s="17" t="s">
        <v>152</v>
      </c>
      <c r="D11" s="17" t="s">
        <v>153</v>
      </c>
      <c r="E11" s="187">
        <v>39472</v>
      </c>
      <c r="F11" s="17" t="s">
        <v>667</v>
      </c>
      <c r="G11" s="17" t="s">
        <v>675</v>
      </c>
      <c r="H11" s="100">
        <v>7180000080</v>
      </c>
    </row>
    <row r="12" spans="1:8" ht="39.9" customHeight="1" x14ac:dyDescent="0.2">
      <c r="A12" s="53">
        <v>9</v>
      </c>
      <c r="B12" s="17" t="s">
        <v>154</v>
      </c>
      <c r="C12" s="17" t="s">
        <v>155</v>
      </c>
      <c r="D12" s="17" t="s">
        <v>156</v>
      </c>
      <c r="E12" s="189">
        <v>40118</v>
      </c>
      <c r="F12" s="17" t="s">
        <v>667</v>
      </c>
      <c r="G12" s="17" t="s">
        <v>676</v>
      </c>
      <c r="H12" s="100">
        <v>7180000098</v>
      </c>
    </row>
    <row r="13" spans="1:8" ht="39.9" customHeight="1" x14ac:dyDescent="0.2">
      <c r="A13" s="53">
        <v>10</v>
      </c>
      <c r="B13" s="17" t="s">
        <v>157</v>
      </c>
      <c r="C13" s="17" t="s">
        <v>158</v>
      </c>
      <c r="D13" s="17" t="s">
        <v>159</v>
      </c>
      <c r="E13" s="187">
        <v>39629</v>
      </c>
      <c r="F13" s="17" t="s">
        <v>667</v>
      </c>
      <c r="G13" s="17" t="s">
        <v>677</v>
      </c>
      <c r="H13" s="100">
        <v>7180000106</v>
      </c>
    </row>
    <row r="14" spans="1:8" ht="39.9" customHeight="1" x14ac:dyDescent="0.2">
      <c r="A14" s="53">
        <v>11</v>
      </c>
      <c r="B14" s="17" t="s">
        <v>160</v>
      </c>
      <c r="C14" s="17" t="s">
        <v>161</v>
      </c>
      <c r="D14" s="17" t="s">
        <v>162</v>
      </c>
      <c r="E14" s="187">
        <v>40109</v>
      </c>
      <c r="F14" s="17" t="s">
        <v>667</v>
      </c>
      <c r="G14" s="17" t="s">
        <v>678</v>
      </c>
      <c r="H14" s="100">
        <v>7180000114</v>
      </c>
    </row>
    <row r="15" spans="1:8" ht="39.9" customHeight="1" x14ac:dyDescent="0.2">
      <c r="A15" s="53">
        <v>12</v>
      </c>
      <c r="B15" s="17" t="s">
        <v>163</v>
      </c>
      <c r="C15" s="17" t="s">
        <v>164</v>
      </c>
      <c r="D15" s="17" t="s">
        <v>165</v>
      </c>
      <c r="E15" s="187">
        <v>40137</v>
      </c>
      <c r="F15" s="17" t="s">
        <v>667</v>
      </c>
      <c r="G15" s="17" t="s">
        <v>679</v>
      </c>
      <c r="H15" s="100">
        <v>7180000122</v>
      </c>
    </row>
    <row r="16" spans="1:8" ht="39.9" customHeight="1" x14ac:dyDescent="0.2">
      <c r="A16" s="53">
        <v>13</v>
      </c>
      <c r="B16" s="17" t="s">
        <v>166</v>
      </c>
      <c r="C16" s="17" t="s">
        <v>167</v>
      </c>
      <c r="D16" s="17" t="s">
        <v>168</v>
      </c>
      <c r="E16" s="187">
        <v>39897</v>
      </c>
      <c r="F16" s="17" t="s">
        <v>667</v>
      </c>
      <c r="G16" s="17" t="s">
        <v>680</v>
      </c>
      <c r="H16" s="100">
        <v>7180000130</v>
      </c>
    </row>
    <row r="17" spans="1:8" ht="39.9" customHeight="1" x14ac:dyDescent="0.2">
      <c r="A17" s="53">
        <v>14</v>
      </c>
      <c r="B17" s="17" t="s">
        <v>169</v>
      </c>
      <c r="C17" s="17" t="s">
        <v>170</v>
      </c>
      <c r="D17" s="17" t="s">
        <v>159</v>
      </c>
      <c r="E17" s="187">
        <v>40147</v>
      </c>
      <c r="F17" s="17" t="s">
        <v>667</v>
      </c>
      <c r="G17" s="17" t="s">
        <v>681</v>
      </c>
      <c r="H17" s="100">
        <v>7180000148</v>
      </c>
    </row>
    <row r="18" spans="1:8" ht="39.9" customHeight="1" x14ac:dyDescent="0.2">
      <c r="A18" s="53">
        <v>15</v>
      </c>
      <c r="B18" s="17" t="s">
        <v>171</v>
      </c>
      <c r="C18" s="17" t="s">
        <v>172</v>
      </c>
      <c r="D18" s="17" t="s">
        <v>156</v>
      </c>
      <c r="E18" s="189">
        <v>39995</v>
      </c>
      <c r="F18" s="17" t="s">
        <v>667</v>
      </c>
      <c r="G18" s="17" t="s">
        <v>682</v>
      </c>
      <c r="H18" s="100">
        <v>7180000155</v>
      </c>
    </row>
    <row r="19" spans="1:8" ht="39.9" customHeight="1" x14ac:dyDescent="0.2">
      <c r="A19" s="53">
        <v>16</v>
      </c>
      <c r="B19" s="17" t="s">
        <v>14693</v>
      </c>
      <c r="C19" s="17" t="s">
        <v>173</v>
      </c>
      <c r="D19" s="17" t="s">
        <v>153</v>
      </c>
      <c r="E19" s="187">
        <v>39913</v>
      </c>
      <c r="F19" s="17" t="s">
        <v>667</v>
      </c>
      <c r="G19" s="17" t="s">
        <v>683</v>
      </c>
      <c r="H19" s="100">
        <v>7180000163</v>
      </c>
    </row>
    <row r="20" spans="1:8" ht="39.9" customHeight="1" x14ac:dyDescent="0.2">
      <c r="A20" s="53">
        <v>17</v>
      </c>
      <c r="B20" s="17" t="s">
        <v>174</v>
      </c>
      <c r="C20" s="17" t="s">
        <v>175</v>
      </c>
      <c r="D20" s="17" t="s">
        <v>176</v>
      </c>
      <c r="E20" s="187">
        <v>39603</v>
      </c>
      <c r="F20" s="17" t="s">
        <v>667</v>
      </c>
      <c r="G20" s="17" t="s">
        <v>684</v>
      </c>
      <c r="H20" s="100">
        <v>7180000171</v>
      </c>
    </row>
    <row r="21" spans="1:8" ht="39.9" customHeight="1" x14ac:dyDescent="0.2">
      <c r="A21" s="53">
        <v>18</v>
      </c>
      <c r="B21" s="17" t="s">
        <v>177</v>
      </c>
      <c r="C21" s="17" t="s">
        <v>178</v>
      </c>
      <c r="D21" s="17" t="s">
        <v>179</v>
      </c>
      <c r="E21" s="187">
        <v>39958</v>
      </c>
      <c r="F21" s="17" t="s">
        <v>667</v>
      </c>
      <c r="G21" s="17" t="s">
        <v>685</v>
      </c>
      <c r="H21" s="100">
        <v>7180000189</v>
      </c>
    </row>
    <row r="22" spans="1:8" ht="39.9" customHeight="1" x14ac:dyDescent="0.2">
      <c r="A22" s="53">
        <v>19</v>
      </c>
      <c r="B22" s="17" t="s">
        <v>180</v>
      </c>
      <c r="C22" s="17" t="s">
        <v>181</v>
      </c>
      <c r="D22" s="17" t="s">
        <v>182</v>
      </c>
      <c r="E22" s="187">
        <v>39629</v>
      </c>
      <c r="F22" s="17" t="s">
        <v>667</v>
      </c>
      <c r="G22" s="17" t="s">
        <v>686</v>
      </c>
      <c r="H22" s="100">
        <v>7180000197</v>
      </c>
    </row>
    <row r="23" spans="1:8" ht="39.9" customHeight="1" x14ac:dyDescent="0.2">
      <c r="A23" s="53">
        <v>20</v>
      </c>
      <c r="B23" s="17" t="s">
        <v>183</v>
      </c>
      <c r="C23" s="17" t="s">
        <v>184</v>
      </c>
      <c r="D23" s="17" t="s">
        <v>185</v>
      </c>
      <c r="E23" s="187">
        <v>39722</v>
      </c>
      <c r="F23" s="17" t="s">
        <v>667</v>
      </c>
      <c r="G23" s="17" t="s">
        <v>687</v>
      </c>
      <c r="H23" s="100">
        <v>7180000205</v>
      </c>
    </row>
    <row r="24" spans="1:8" ht="39.9" customHeight="1" x14ac:dyDescent="0.2">
      <c r="A24" s="53">
        <v>21</v>
      </c>
      <c r="B24" s="17" t="s">
        <v>186</v>
      </c>
      <c r="C24" s="17" t="s">
        <v>187</v>
      </c>
      <c r="D24" s="17" t="s">
        <v>153</v>
      </c>
      <c r="E24" s="187">
        <v>39527</v>
      </c>
      <c r="F24" s="17" t="s">
        <v>667</v>
      </c>
      <c r="G24" s="17" t="s">
        <v>688</v>
      </c>
      <c r="H24" s="100">
        <v>7180000213</v>
      </c>
    </row>
    <row r="25" spans="1:8" ht="39.9" customHeight="1" x14ac:dyDescent="0.2">
      <c r="A25" s="53">
        <v>22</v>
      </c>
      <c r="B25" s="17" t="s">
        <v>188</v>
      </c>
      <c r="C25" s="17" t="s">
        <v>189</v>
      </c>
      <c r="D25" s="17" t="s">
        <v>153</v>
      </c>
      <c r="E25" s="187">
        <v>39933</v>
      </c>
      <c r="F25" s="17" t="s">
        <v>667</v>
      </c>
      <c r="G25" s="17" t="s">
        <v>689</v>
      </c>
      <c r="H25" s="100">
        <v>7180000221</v>
      </c>
    </row>
    <row r="26" spans="1:8" ht="39.9" customHeight="1" x14ac:dyDescent="0.2">
      <c r="A26" s="53">
        <v>23</v>
      </c>
      <c r="B26" s="17" t="s">
        <v>190</v>
      </c>
      <c r="C26" s="17" t="s">
        <v>191</v>
      </c>
      <c r="D26" s="17" t="s">
        <v>143</v>
      </c>
      <c r="E26" s="189">
        <v>39539</v>
      </c>
      <c r="F26" s="17" t="s">
        <v>667</v>
      </c>
      <c r="G26" s="17" t="s">
        <v>690</v>
      </c>
      <c r="H26" s="100">
        <v>7180000239</v>
      </c>
    </row>
    <row r="27" spans="1:8" ht="39.9" customHeight="1" x14ac:dyDescent="0.2">
      <c r="A27" s="53">
        <v>24</v>
      </c>
      <c r="B27" s="17" t="s">
        <v>192</v>
      </c>
      <c r="C27" s="17" t="s">
        <v>193</v>
      </c>
      <c r="D27" s="17" t="s">
        <v>159</v>
      </c>
      <c r="E27" s="187">
        <v>40025</v>
      </c>
      <c r="F27" s="17" t="s">
        <v>667</v>
      </c>
      <c r="G27" s="17" t="s">
        <v>691</v>
      </c>
      <c r="H27" s="100">
        <v>7180000247</v>
      </c>
    </row>
    <row r="28" spans="1:8" ht="39.9" customHeight="1" x14ac:dyDescent="0.2">
      <c r="A28" s="53">
        <v>25</v>
      </c>
      <c r="B28" s="17" t="s">
        <v>194</v>
      </c>
      <c r="C28" s="17" t="s">
        <v>195</v>
      </c>
      <c r="D28" s="17" t="s">
        <v>156</v>
      </c>
      <c r="E28" s="189">
        <v>39965</v>
      </c>
      <c r="F28" s="17" t="s">
        <v>667</v>
      </c>
      <c r="G28" s="17" t="s">
        <v>692</v>
      </c>
      <c r="H28" s="100">
        <v>7180000254</v>
      </c>
    </row>
    <row r="29" spans="1:8" ht="39.9" customHeight="1" x14ac:dyDescent="0.2">
      <c r="A29" s="53">
        <v>26</v>
      </c>
      <c r="B29" s="17" t="s">
        <v>196</v>
      </c>
      <c r="C29" s="17" t="s">
        <v>197</v>
      </c>
      <c r="D29" s="17" t="s">
        <v>153</v>
      </c>
      <c r="E29" s="187">
        <v>40004</v>
      </c>
      <c r="F29" s="17" t="s">
        <v>667</v>
      </c>
      <c r="G29" s="17" t="s">
        <v>693</v>
      </c>
      <c r="H29" s="100">
        <v>7180000262</v>
      </c>
    </row>
    <row r="30" spans="1:8" ht="39.9" customHeight="1" x14ac:dyDescent="0.2">
      <c r="A30" s="53">
        <v>27</v>
      </c>
      <c r="B30" s="17" t="s">
        <v>198</v>
      </c>
      <c r="C30" s="17" t="s">
        <v>199</v>
      </c>
      <c r="D30" s="17" t="s">
        <v>140</v>
      </c>
      <c r="E30" s="187">
        <v>39777</v>
      </c>
      <c r="F30" s="17" t="s">
        <v>667</v>
      </c>
      <c r="G30" s="17" t="s">
        <v>694</v>
      </c>
      <c r="H30" s="100">
        <v>7180000270</v>
      </c>
    </row>
    <row r="31" spans="1:8" ht="39.9" customHeight="1" x14ac:dyDescent="0.2">
      <c r="A31" s="53">
        <v>28</v>
      </c>
      <c r="B31" s="17" t="s">
        <v>200</v>
      </c>
      <c r="C31" s="17" t="s">
        <v>201</v>
      </c>
      <c r="D31" s="17" t="s">
        <v>162</v>
      </c>
      <c r="E31" s="187">
        <v>39955</v>
      </c>
      <c r="F31" s="17" t="s">
        <v>667</v>
      </c>
      <c r="G31" s="17" t="s">
        <v>695</v>
      </c>
      <c r="H31" s="100">
        <v>7180000288</v>
      </c>
    </row>
    <row r="32" spans="1:8" ht="39.9" customHeight="1" x14ac:dyDescent="0.2">
      <c r="A32" s="53">
        <v>29</v>
      </c>
      <c r="B32" s="17" t="s">
        <v>202</v>
      </c>
      <c r="C32" s="17" t="s">
        <v>203</v>
      </c>
      <c r="D32" s="17" t="s">
        <v>204</v>
      </c>
      <c r="E32" s="189">
        <v>40238</v>
      </c>
      <c r="F32" s="17" t="s">
        <v>667</v>
      </c>
      <c r="G32" s="17" t="s">
        <v>696</v>
      </c>
      <c r="H32" s="100">
        <v>7180000296</v>
      </c>
    </row>
    <row r="33" spans="1:8" ht="39.9" customHeight="1" x14ac:dyDescent="0.2">
      <c r="A33" s="53">
        <v>30</v>
      </c>
      <c r="B33" s="17" t="s">
        <v>16483</v>
      </c>
      <c r="C33" s="17" t="s">
        <v>205</v>
      </c>
      <c r="D33" s="17" t="s">
        <v>204</v>
      </c>
      <c r="E33" s="189">
        <v>40238</v>
      </c>
      <c r="F33" s="17" t="s">
        <v>667</v>
      </c>
      <c r="G33" s="17" t="s">
        <v>697</v>
      </c>
      <c r="H33" s="100">
        <v>7180000304</v>
      </c>
    </row>
    <row r="34" spans="1:8" ht="39.9" customHeight="1" x14ac:dyDescent="0.2">
      <c r="A34" s="53">
        <v>31</v>
      </c>
      <c r="B34" s="17" t="s">
        <v>206</v>
      </c>
      <c r="C34" s="17" t="s">
        <v>207</v>
      </c>
      <c r="D34" s="17" t="s">
        <v>208</v>
      </c>
      <c r="E34" s="187">
        <v>39323</v>
      </c>
      <c r="F34" s="17" t="s">
        <v>667</v>
      </c>
      <c r="G34" s="17" t="s">
        <v>698</v>
      </c>
      <c r="H34" s="100">
        <v>7180000312</v>
      </c>
    </row>
    <row r="35" spans="1:8" ht="39.9" customHeight="1" x14ac:dyDescent="0.2">
      <c r="A35" s="53">
        <v>32</v>
      </c>
      <c r="B35" s="17" t="s">
        <v>209</v>
      </c>
      <c r="C35" s="17" t="s">
        <v>210</v>
      </c>
      <c r="D35" s="17" t="s">
        <v>140</v>
      </c>
      <c r="E35" s="187">
        <v>39365</v>
      </c>
      <c r="F35" s="17" t="s">
        <v>667</v>
      </c>
      <c r="G35" s="17" t="s">
        <v>699</v>
      </c>
      <c r="H35" s="100">
        <v>7180000320</v>
      </c>
    </row>
    <row r="36" spans="1:8" ht="39.9" customHeight="1" x14ac:dyDescent="0.2">
      <c r="A36" s="53">
        <v>33</v>
      </c>
      <c r="B36" s="17" t="s">
        <v>211</v>
      </c>
      <c r="C36" s="17" t="s">
        <v>212</v>
      </c>
      <c r="D36" s="17" t="s">
        <v>137</v>
      </c>
      <c r="E36" s="187">
        <v>39192</v>
      </c>
      <c r="F36" s="17" t="s">
        <v>667</v>
      </c>
      <c r="G36" s="17" t="s">
        <v>700</v>
      </c>
      <c r="H36" s="100">
        <v>7180000338</v>
      </c>
    </row>
    <row r="37" spans="1:8" ht="39.9" customHeight="1" x14ac:dyDescent="0.2">
      <c r="A37" s="53">
        <v>34</v>
      </c>
      <c r="B37" s="17" t="s">
        <v>213</v>
      </c>
      <c r="C37" s="17" t="s">
        <v>10613</v>
      </c>
      <c r="D37" s="17" t="s">
        <v>159</v>
      </c>
      <c r="E37" s="187">
        <v>39263</v>
      </c>
      <c r="F37" s="17" t="s">
        <v>667</v>
      </c>
      <c r="G37" s="17" t="s">
        <v>701</v>
      </c>
      <c r="H37" s="100">
        <v>7180000346</v>
      </c>
    </row>
    <row r="38" spans="1:8" ht="39.9" customHeight="1" x14ac:dyDescent="0.2">
      <c r="A38" s="53">
        <v>35</v>
      </c>
      <c r="B38" s="17" t="s">
        <v>214</v>
      </c>
      <c r="C38" s="17" t="s">
        <v>215</v>
      </c>
      <c r="D38" s="17" t="s">
        <v>216</v>
      </c>
      <c r="E38" s="187">
        <v>39102</v>
      </c>
      <c r="F38" s="17" t="s">
        <v>667</v>
      </c>
      <c r="G38" s="17" t="s">
        <v>702</v>
      </c>
      <c r="H38" s="100">
        <v>7180000353</v>
      </c>
    </row>
    <row r="39" spans="1:8" ht="39.9" customHeight="1" x14ac:dyDescent="0.2">
      <c r="A39" s="53">
        <v>36</v>
      </c>
      <c r="B39" s="17" t="s">
        <v>217</v>
      </c>
      <c r="C39" s="17" t="s">
        <v>218</v>
      </c>
      <c r="D39" s="17" t="s">
        <v>216</v>
      </c>
      <c r="E39" s="187">
        <v>38717</v>
      </c>
      <c r="F39" s="17" t="s">
        <v>667</v>
      </c>
      <c r="G39" s="17" t="s">
        <v>703</v>
      </c>
      <c r="H39" s="100">
        <v>7180000361</v>
      </c>
    </row>
    <row r="40" spans="1:8" ht="39.9" customHeight="1" x14ac:dyDescent="0.2">
      <c r="A40" s="53">
        <v>37</v>
      </c>
      <c r="B40" s="17" t="s">
        <v>219</v>
      </c>
      <c r="C40" s="17" t="s">
        <v>220</v>
      </c>
      <c r="D40" s="17" t="s">
        <v>221</v>
      </c>
      <c r="E40" s="187">
        <v>39444</v>
      </c>
      <c r="F40" s="17" t="s">
        <v>667</v>
      </c>
      <c r="G40" s="17" t="s">
        <v>704</v>
      </c>
      <c r="H40" s="100">
        <v>7180000379</v>
      </c>
    </row>
    <row r="41" spans="1:8" ht="39.9" customHeight="1" x14ac:dyDescent="0.2">
      <c r="A41" s="53">
        <v>38</v>
      </c>
      <c r="B41" s="17" t="s">
        <v>222</v>
      </c>
      <c r="C41" s="17" t="s">
        <v>223</v>
      </c>
      <c r="D41" s="17" t="s">
        <v>143</v>
      </c>
      <c r="E41" s="189">
        <v>39417</v>
      </c>
      <c r="F41" s="17" t="s">
        <v>667</v>
      </c>
      <c r="G41" s="17" t="s">
        <v>705</v>
      </c>
      <c r="H41" s="100">
        <v>7180000387</v>
      </c>
    </row>
    <row r="42" spans="1:8" ht="39.9" customHeight="1" x14ac:dyDescent="0.2">
      <c r="A42" s="53">
        <v>39</v>
      </c>
      <c r="B42" s="17" t="s">
        <v>224</v>
      </c>
      <c r="C42" s="17" t="s">
        <v>225</v>
      </c>
      <c r="D42" s="17" t="s">
        <v>156</v>
      </c>
      <c r="E42" s="189">
        <v>39356</v>
      </c>
      <c r="F42" s="17" t="s">
        <v>667</v>
      </c>
      <c r="G42" s="17" t="s">
        <v>706</v>
      </c>
      <c r="H42" s="100">
        <v>7180000395</v>
      </c>
    </row>
    <row r="43" spans="1:8" ht="39.9" customHeight="1" x14ac:dyDescent="0.2">
      <c r="A43" s="53">
        <v>40</v>
      </c>
      <c r="B43" s="17" t="s">
        <v>226</v>
      </c>
      <c r="C43" s="17" t="s">
        <v>227</v>
      </c>
      <c r="D43" s="17" t="s">
        <v>143</v>
      </c>
      <c r="E43" s="189">
        <v>38473</v>
      </c>
      <c r="F43" s="17" t="s">
        <v>667</v>
      </c>
      <c r="G43" s="17" t="s">
        <v>707</v>
      </c>
      <c r="H43" s="100">
        <v>7180000403</v>
      </c>
    </row>
    <row r="44" spans="1:8" ht="39.9" customHeight="1" x14ac:dyDescent="0.2">
      <c r="B44" s="185" t="s">
        <v>16485</v>
      </c>
      <c r="C44" s="57"/>
      <c r="D44" s="57"/>
      <c r="E44" s="57"/>
      <c r="F44" s="57"/>
      <c r="G44" s="57"/>
      <c r="H44" s="57"/>
    </row>
    <row r="45" spans="1:8" ht="39.9" customHeight="1" thickBot="1" x14ac:dyDescent="0.25">
      <c r="B45" s="13" t="s">
        <v>5362</v>
      </c>
      <c r="C45" s="13" t="s">
        <v>5363</v>
      </c>
      <c r="D45" s="13" t="s">
        <v>5364</v>
      </c>
      <c r="E45" s="13" t="s">
        <v>5365</v>
      </c>
      <c r="F45" s="13" t="s">
        <v>5366</v>
      </c>
      <c r="G45" s="13" t="s">
        <v>5368</v>
      </c>
      <c r="H45" s="186" t="s">
        <v>5367</v>
      </c>
    </row>
    <row r="46" spans="1:8" ht="39.9" customHeight="1" thickTop="1" x14ac:dyDescent="0.2">
      <c r="A46" s="53">
        <v>1</v>
      </c>
      <c r="B46" s="17" t="s">
        <v>222</v>
      </c>
      <c r="C46" s="17" t="s">
        <v>223</v>
      </c>
      <c r="D46" s="17" t="s">
        <v>143</v>
      </c>
      <c r="E46" s="56">
        <v>39417</v>
      </c>
      <c r="F46" s="17" t="s">
        <v>667</v>
      </c>
      <c r="G46" s="17" t="s">
        <v>708</v>
      </c>
      <c r="H46" s="100">
        <v>7180005378</v>
      </c>
    </row>
    <row r="47" spans="1:8" ht="39.9" customHeight="1" x14ac:dyDescent="0.2">
      <c r="A47" s="53">
        <v>2</v>
      </c>
      <c r="B47" s="17" t="s">
        <v>224</v>
      </c>
      <c r="C47" s="17" t="s">
        <v>225</v>
      </c>
      <c r="D47" s="17" t="s">
        <v>156</v>
      </c>
      <c r="E47" s="56">
        <v>39356</v>
      </c>
      <c r="F47" s="17" t="s">
        <v>667</v>
      </c>
      <c r="G47" s="17" t="s">
        <v>709</v>
      </c>
      <c r="H47" s="100">
        <v>7180005386</v>
      </c>
    </row>
    <row r="48" spans="1:8" ht="39.9" customHeight="1" x14ac:dyDescent="0.2">
      <c r="A48" s="53">
        <v>3</v>
      </c>
      <c r="B48" s="17" t="s">
        <v>228</v>
      </c>
      <c r="C48" s="17" t="s">
        <v>229</v>
      </c>
      <c r="D48" s="17" t="s">
        <v>230</v>
      </c>
      <c r="E48" s="55">
        <v>39161</v>
      </c>
      <c r="F48" s="17" t="s">
        <v>667</v>
      </c>
      <c r="G48" s="17" t="s">
        <v>710</v>
      </c>
      <c r="H48" s="100">
        <v>7180005394</v>
      </c>
    </row>
    <row r="49" spans="1:8" ht="39.9" customHeight="1" x14ac:dyDescent="0.2">
      <c r="A49" s="53">
        <v>4</v>
      </c>
      <c r="B49" s="17" t="s">
        <v>231</v>
      </c>
      <c r="C49" s="17" t="s">
        <v>232</v>
      </c>
      <c r="D49" s="17" t="s">
        <v>233</v>
      </c>
      <c r="E49" s="56">
        <v>38412</v>
      </c>
      <c r="F49" s="17" t="s">
        <v>667</v>
      </c>
      <c r="G49" s="17" t="s">
        <v>711</v>
      </c>
      <c r="H49" s="100">
        <v>7180005402</v>
      </c>
    </row>
    <row r="50" spans="1:8" ht="39.9" customHeight="1" x14ac:dyDescent="0.2">
      <c r="A50" s="53">
        <v>5</v>
      </c>
      <c r="B50" s="17" t="s">
        <v>234</v>
      </c>
      <c r="C50" s="17" t="s">
        <v>235</v>
      </c>
      <c r="D50" s="17" t="s">
        <v>153</v>
      </c>
      <c r="E50" s="55">
        <v>38827</v>
      </c>
      <c r="F50" s="17" t="s">
        <v>667</v>
      </c>
      <c r="G50" s="17" t="s">
        <v>712</v>
      </c>
      <c r="H50" s="100">
        <v>7180005410</v>
      </c>
    </row>
    <row r="51" spans="1:8" ht="39.9" customHeight="1" x14ac:dyDescent="0.2">
      <c r="A51" s="53">
        <v>6</v>
      </c>
      <c r="B51" s="17" t="s">
        <v>236</v>
      </c>
      <c r="C51" s="17" t="s">
        <v>237</v>
      </c>
      <c r="D51" s="17" t="s">
        <v>238</v>
      </c>
      <c r="E51" s="56">
        <v>38412</v>
      </c>
      <c r="F51" s="17" t="s">
        <v>667</v>
      </c>
      <c r="G51" s="17" t="s">
        <v>713</v>
      </c>
      <c r="H51" s="100">
        <v>7180005428</v>
      </c>
    </row>
    <row r="52" spans="1:8" ht="39.9" customHeight="1" x14ac:dyDescent="0.2">
      <c r="A52" s="53">
        <v>7</v>
      </c>
      <c r="B52" s="17" t="s">
        <v>239</v>
      </c>
      <c r="C52" s="17" t="s">
        <v>240</v>
      </c>
      <c r="D52" s="17" t="s">
        <v>159</v>
      </c>
      <c r="E52" s="55">
        <v>39021</v>
      </c>
      <c r="F52" s="17" t="s">
        <v>667</v>
      </c>
      <c r="G52" s="17" t="s">
        <v>714</v>
      </c>
      <c r="H52" s="100">
        <v>7180005436</v>
      </c>
    </row>
    <row r="53" spans="1:8" ht="39.9" customHeight="1" x14ac:dyDescent="0.2">
      <c r="A53" s="53">
        <v>8</v>
      </c>
      <c r="B53" s="17" t="s">
        <v>241</v>
      </c>
      <c r="C53" s="17" t="s">
        <v>242</v>
      </c>
      <c r="D53" s="17" t="s">
        <v>243</v>
      </c>
      <c r="E53" s="55">
        <v>39031</v>
      </c>
      <c r="F53" s="17" t="s">
        <v>667</v>
      </c>
      <c r="G53" s="17" t="s">
        <v>715</v>
      </c>
      <c r="H53" s="100">
        <v>7180005444</v>
      </c>
    </row>
    <row r="54" spans="1:8" ht="39.9" customHeight="1" x14ac:dyDescent="0.2">
      <c r="A54" s="53">
        <v>9</v>
      </c>
      <c r="B54" s="17" t="s">
        <v>244</v>
      </c>
      <c r="C54" s="17" t="s">
        <v>245</v>
      </c>
      <c r="D54" s="17" t="s">
        <v>153</v>
      </c>
      <c r="E54" s="55">
        <v>40466</v>
      </c>
      <c r="F54" s="17" t="s">
        <v>667</v>
      </c>
      <c r="G54" s="17" t="s">
        <v>716</v>
      </c>
      <c r="H54" s="100">
        <v>7180005451</v>
      </c>
    </row>
    <row r="55" spans="1:8" ht="39.9" customHeight="1" x14ac:dyDescent="0.2">
      <c r="A55" s="53">
        <v>10</v>
      </c>
      <c r="B55" s="17" t="s">
        <v>246</v>
      </c>
      <c r="C55" s="17" t="s">
        <v>247</v>
      </c>
      <c r="D55" s="17" t="s">
        <v>159</v>
      </c>
      <c r="E55" s="55">
        <v>40298</v>
      </c>
      <c r="F55" s="17" t="s">
        <v>667</v>
      </c>
      <c r="G55" s="17" t="s">
        <v>717</v>
      </c>
      <c r="H55" s="100">
        <v>7180005469</v>
      </c>
    </row>
    <row r="56" spans="1:8" ht="39.9" customHeight="1" x14ac:dyDescent="0.2">
      <c r="A56" s="53">
        <v>11</v>
      </c>
      <c r="B56" s="17" t="s">
        <v>248</v>
      </c>
      <c r="C56" s="17" t="s">
        <v>249</v>
      </c>
      <c r="D56" s="17" t="s">
        <v>159</v>
      </c>
      <c r="E56" s="55">
        <v>40268</v>
      </c>
      <c r="F56" s="17" t="s">
        <v>667</v>
      </c>
      <c r="G56" s="17" t="s">
        <v>718</v>
      </c>
      <c r="H56" s="100">
        <v>7180005477</v>
      </c>
    </row>
    <row r="57" spans="1:8" ht="39.9" customHeight="1" x14ac:dyDescent="0.2">
      <c r="A57" s="53">
        <v>12</v>
      </c>
      <c r="B57" s="17" t="s">
        <v>250</v>
      </c>
      <c r="C57" s="17" t="s">
        <v>251</v>
      </c>
      <c r="D57" s="17" t="s">
        <v>233</v>
      </c>
      <c r="E57" s="56">
        <v>37135</v>
      </c>
      <c r="F57" s="17" t="s">
        <v>667</v>
      </c>
      <c r="G57" s="17" t="s">
        <v>719</v>
      </c>
      <c r="H57" s="100">
        <v>7180005485</v>
      </c>
    </row>
    <row r="58" spans="1:8" ht="39.9" customHeight="1" x14ac:dyDescent="0.2">
      <c r="A58" s="53">
        <v>13</v>
      </c>
      <c r="B58" s="17" t="s">
        <v>209</v>
      </c>
      <c r="C58" s="17" t="s">
        <v>210</v>
      </c>
      <c r="D58" s="17" t="s">
        <v>140</v>
      </c>
      <c r="E58" s="55">
        <v>39365</v>
      </c>
      <c r="F58" s="17" t="s">
        <v>667</v>
      </c>
      <c r="G58" s="17" t="s">
        <v>720</v>
      </c>
      <c r="H58" s="100">
        <v>7180005493</v>
      </c>
    </row>
    <row r="59" spans="1:8" ht="39.9" customHeight="1" x14ac:dyDescent="0.2">
      <c r="A59" s="53">
        <v>14</v>
      </c>
      <c r="B59" s="17" t="s">
        <v>252</v>
      </c>
      <c r="C59" s="17" t="s">
        <v>184</v>
      </c>
      <c r="D59" s="17" t="s">
        <v>253</v>
      </c>
      <c r="E59" s="56">
        <v>38777</v>
      </c>
      <c r="F59" s="17" t="s">
        <v>667</v>
      </c>
      <c r="G59" s="17" t="s">
        <v>721</v>
      </c>
      <c r="H59" s="100">
        <v>7180005501</v>
      </c>
    </row>
    <row r="60" spans="1:8" ht="39.9" customHeight="1" x14ac:dyDescent="0.2">
      <c r="A60" s="53">
        <v>15</v>
      </c>
      <c r="B60" s="17" t="s">
        <v>254</v>
      </c>
      <c r="C60" s="17" t="s">
        <v>255</v>
      </c>
      <c r="D60" s="17" t="s">
        <v>256</v>
      </c>
      <c r="E60" s="55">
        <v>39071</v>
      </c>
      <c r="F60" s="17" t="s">
        <v>667</v>
      </c>
      <c r="G60" s="17" t="s">
        <v>722</v>
      </c>
      <c r="H60" s="100">
        <v>7180005519</v>
      </c>
    </row>
    <row r="61" spans="1:8" ht="39.9" customHeight="1" x14ac:dyDescent="0.2">
      <c r="A61" s="53">
        <v>16</v>
      </c>
      <c r="B61" s="17" t="s">
        <v>257</v>
      </c>
      <c r="C61" s="17" t="s">
        <v>258</v>
      </c>
      <c r="D61" s="17" t="s">
        <v>259</v>
      </c>
      <c r="E61" s="55">
        <v>39141</v>
      </c>
      <c r="F61" s="17" t="s">
        <v>667</v>
      </c>
      <c r="G61" s="17" t="s">
        <v>723</v>
      </c>
      <c r="H61" s="100">
        <v>7180005527</v>
      </c>
    </row>
    <row r="62" spans="1:8" ht="39.9" customHeight="1" x14ac:dyDescent="0.2">
      <c r="A62" s="53">
        <v>17</v>
      </c>
      <c r="B62" s="17" t="s">
        <v>260</v>
      </c>
      <c r="C62" s="17" t="s">
        <v>261</v>
      </c>
      <c r="D62" s="17" t="s">
        <v>262</v>
      </c>
      <c r="E62" s="55">
        <v>38538</v>
      </c>
      <c r="F62" s="17" t="s">
        <v>667</v>
      </c>
      <c r="G62" s="17" t="s">
        <v>724</v>
      </c>
      <c r="H62" s="100">
        <v>7180005535</v>
      </c>
    </row>
    <row r="63" spans="1:8" ht="39.9" customHeight="1" x14ac:dyDescent="0.2">
      <c r="A63" s="53">
        <v>18</v>
      </c>
      <c r="B63" s="17" t="s">
        <v>263</v>
      </c>
      <c r="C63" s="17" t="s">
        <v>264</v>
      </c>
      <c r="D63" s="17" t="s">
        <v>185</v>
      </c>
      <c r="E63" s="55">
        <v>38980</v>
      </c>
      <c r="F63" s="17" t="s">
        <v>667</v>
      </c>
      <c r="G63" s="17" t="s">
        <v>725</v>
      </c>
      <c r="H63" s="100">
        <v>7180005543</v>
      </c>
    </row>
    <row r="64" spans="1:8" ht="39.9" customHeight="1" x14ac:dyDescent="0.2">
      <c r="A64" s="53">
        <v>19</v>
      </c>
      <c r="B64" s="17" t="s">
        <v>265</v>
      </c>
      <c r="C64" s="17" t="s">
        <v>266</v>
      </c>
      <c r="D64" s="17" t="s">
        <v>156</v>
      </c>
      <c r="E64" s="56">
        <v>38504</v>
      </c>
      <c r="F64" s="17" t="s">
        <v>667</v>
      </c>
      <c r="G64" s="17" t="s">
        <v>726</v>
      </c>
      <c r="H64" s="100">
        <v>7180005550</v>
      </c>
    </row>
    <row r="65" spans="1:8" ht="39.9" customHeight="1" x14ac:dyDescent="0.2">
      <c r="A65" s="53">
        <v>20</v>
      </c>
      <c r="B65" s="17" t="s">
        <v>267</v>
      </c>
      <c r="C65" s="17" t="s">
        <v>268</v>
      </c>
      <c r="D65" s="17" t="s">
        <v>269</v>
      </c>
      <c r="E65" s="55">
        <v>38426</v>
      </c>
      <c r="F65" s="17" t="s">
        <v>667</v>
      </c>
      <c r="G65" s="17" t="s">
        <v>727</v>
      </c>
      <c r="H65" s="100">
        <v>7180005568</v>
      </c>
    </row>
    <row r="66" spans="1:8" ht="39.9" customHeight="1" x14ac:dyDescent="0.2">
      <c r="A66" s="53">
        <v>21</v>
      </c>
      <c r="B66" s="17" t="s">
        <v>270</v>
      </c>
      <c r="C66" s="17" t="s">
        <v>271</v>
      </c>
      <c r="D66" s="17" t="s">
        <v>262</v>
      </c>
      <c r="E66" s="55">
        <v>38630</v>
      </c>
      <c r="F66" s="17" t="s">
        <v>667</v>
      </c>
      <c r="G66" s="17" t="s">
        <v>728</v>
      </c>
      <c r="H66" s="100">
        <v>7180005576</v>
      </c>
    </row>
    <row r="67" spans="1:8" ht="39.9" customHeight="1" x14ac:dyDescent="0.2">
      <c r="A67" s="53">
        <v>22</v>
      </c>
      <c r="B67" s="17" t="s">
        <v>272</v>
      </c>
      <c r="C67" s="17" t="s">
        <v>273</v>
      </c>
      <c r="D67" s="17" t="s">
        <v>274</v>
      </c>
      <c r="E67" s="55">
        <v>38896</v>
      </c>
      <c r="F67" s="17" t="s">
        <v>667</v>
      </c>
      <c r="G67" s="17" t="s">
        <v>729</v>
      </c>
      <c r="H67" s="100">
        <v>7180005584</v>
      </c>
    </row>
    <row r="68" spans="1:8" ht="39.9" customHeight="1" x14ac:dyDescent="0.2">
      <c r="A68" s="53">
        <v>23</v>
      </c>
      <c r="B68" s="17" t="s">
        <v>275</v>
      </c>
      <c r="C68" s="17" t="s">
        <v>276</v>
      </c>
      <c r="D68" s="17" t="s">
        <v>153</v>
      </c>
      <c r="E68" s="190">
        <v>38640</v>
      </c>
      <c r="F68" s="17" t="s">
        <v>667</v>
      </c>
      <c r="G68" s="17" t="s">
        <v>730</v>
      </c>
      <c r="H68" s="100">
        <v>7180005592</v>
      </c>
    </row>
    <row r="69" spans="1:8" ht="39.9" customHeight="1" x14ac:dyDescent="0.2">
      <c r="A69" s="53">
        <v>24</v>
      </c>
      <c r="B69" s="17" t="s">
        <v>211</v>
      </c>
      <c r="C69" s="17" t="s">
        <v>212</v>
      </c>
      <c r="D69" s="17" t="s">
        <v>137</v>
      </c>
      <c r="E69" s="55">
        <v>39192</v>
      </c>
      <c r="F69" s="17" t="s">
        <v>667</v>
      </c>
      <c r="G69" s="17" t="s">
        <v>731</v>
      </c>
      <c r="H69" s="100">
        <v>7180005600</v>
      </c>
    </row>
    <row r="70" spans="1:8" ht="39.9" customHeight="1" x14ac:dyDescent="0.2">
      <c r="A70" s="53">
        <v>25</v>
      </c>
      <c r="B70" s="17" t="s">
        <v>277</v>
      </c>
      <c r="C70" s="17" t="s">
        <v>278</v>
      </c>
      <c r="D70" s="17" t="s">
        <v>279</v>
      </c>
      <c r="E70" s="56">
        <v>39356</v>
      </c>
      <c r="F70" s="17" t="s">
        <v>667</v>
      </c>
      <c r="G70" s="17" t="s">
        <v>732</v>
      </c>
      <c r="H70" s="100">
        <v>7180005618</v>
      </c>
    </row>
    <row r="71" spans="1:8" ht="39.9" customHeight="1" x14ac:dyDescent="0.2">
      <c r="A71" s="53">
        <v>26</v>
      </c>
      <c r="B71" s="17" t="s">
        <v>280</v>
      </c>
      <c r="C71" s="17" t="s">
        <v>281</v>
      </c>
      <c r="D71" s="17" t="s">
        <v>153</v>
      </c>
      <c r="E71" s="55">
        <v>38868</v>
      </c>
      <c r="F71" s="17" t="s">
        <v>667</v>
      </c>
      <c r="G71" s="17" t="s">
        <v>733</v>
      </c>
      <c r="H71" s="100">
        <v>7180005626</v>
      </c>
    </row>
    <row r="72" spans="1:8" ht="39.9" customHeight="1" x14ac:dyDescent="0.2">
      <c r="A72" s="53">
        <v>27</v>
      </c>
      <c r="B72" s="17" t="s">
        <v>282</v>
      </c>
      <c r="C72" s="17" t="s">
        <v>268</v>
      </c>
      <c r="D72" s="17" t="s">
        <v>269</v>
      </c>
      <c r="E72" s="55">
        <v>38970</v>
      </c>
      <c r="F72" s="17" t="s">
        <v>667</v>
      </c>
      <c r="G72" s="17" t="s">
        <v>734</v>
      </c>
      <c r="H72" s="100">
        <v>7180005634</v>
      </c>
    </row>
    <row r="73" spans="1:8" ht="39.9" customHeight="1" x14ac:dyDescent="0.2">
      <c r="A73" s="53">
        <v>28</v>
      </c>
      <c r="B73" s="17" t="s">
        <v>283</v>
      </c>
      <c r="C73" s="17" t="s">
        <v>284</v>
      </c>
      <c r="D73" s="17" t="s">
        <v>156</v>
      </c>
      <c r="E73" s="56">
        <v>38534</v>
      </c>
      <c r="F73" s="17" t="s">
        <v>667</v>
      </c>
      <c r="G73" s="17" t="s">
        <v>735</v>
      </c>
      <c r="H73" s="100">
        <v>7180005642</v>
      </c>
    </row>
    <row r="74" spans="1:8" ht="39.9" customHeight="1" x14ac:dyDescent="0.2">
      <c r="A74" s="53">
        <v>29</v>
      </c>
      <c r="B74" s="17" t="s">
        <v>285</v>
      </c>
      <c r="C74" s="17" t="s">
        <v>286</v>
      </c>
      <c r="D74" s="17" t="s">
        <v>287</v>
      </c>
      <c r="E74" s="56">
        <v>38626</v>
      </c>
      <c r="F74" s="17" t="s">
        <v>667</v>
      </c>
      <c r="G74" s="17" t="s">
        <v>736</v>
      </c>
      <c r="H74" s="100">
        <v>7180005659</v>
      </c>
    </row>
    <row r="75" spans="1:8" ht="39.9" customHeight="1" x14ac:dyDescent="0.2">
      <c r="A75" s="53">
        <v>30</v>
      </c>
      <c r="B75" s="17" t="s">
        <v>288</v>
      </c>
      <c r="C75" s="17" t="s">
        <v>289</v>
      </c>
      <c r="D75" s="17" t="s">
        <v>262</v>
      </c>
      <c r="E75" s="55">
        <v>38391</v>
      </c>
      <c r="F75" s="17" t="s">
        <v>667</v>
      </c>
      <c r="G75" s="17" t="s">
        <v>737</v>
      </c>
      <c r="H75" s="100">
        <v>7180005667</v>
      </c>
    </row>
    <row r="76" spans="1:8" ht="39.9" customHeight="1" x14ac:dyDescent="0.2">
      <c r="A76" s="53">
        <v>31</v>
      </c>
      <c r="B76" s="17" t="s">
        <v>290</v>
      </c>
      <c r="C76" s="17" t="s">
        <v>291</v>
      </c>
      <c r="D76" s="17" t="s">
        <v>153</v>
      </c>
      <c r="E76" s="55">
        <v>39227</v>
      </c>
      <c r="F76" s="17" t="s">
        <v>667</v>
      </c>
      <c r="G76" s="17" t="s">
        <v>738</v>
      </c>
      <c r="H76" s="100">
        <v>7180005675</v>
      </c>
    </row>
    <row r="77" spans="1:8" ht="39.9" customHeight="1" x14ac:dyDescent="0.2">
      <c r="A77" s="53">
        <v>32</v>
      </c>
      <c r="B77" s="17" t="s">
        <v>292</v>
      </c>
      <c r="C77" s="17" t="s">
        <v>293</v>
      </c>
      <c r="D77" s="17" t="s">
        <v>137</v>
      </c>
      <c r="E77" s="55">
        <v>38867</v>
      </c>
      <c r="F77" s="17" t="s">
        <v>667</v>
      </c>
      <c r="G77" s="17" t="s">
        <v>739</v>
      </c>
      <c r="H77" s="100">
        <v>7180005683</v>
      </c>
    </row>
    <row r="78" spans="1:8" ht="39.9" customHeight="1" x14ac:dyDescent="0.2">
      <c r="A78" s="53">
        <v>33</v>
      </c>
      <c r="B78" s="17" t="s">
        <v>294</v>
      </c>
      <c r="C78" s="17" t="s">
        <v>295</v>
      </c>
      <c r="D78" s="17" t="s">
        <v>140</v>
      </c>
      <c r="E78" s="55">
        <v>38615</v>
      </c>
      <c r="F78" s="17" t="s">
        <v>667</v>
      </c>
      <c r="G78" s="17" t="s">
        <v>740</v>
      </c>
      <c r="H78" s="100">
        <v>7180005691</v>
      </c>
    </row>
    <row r="79" spans="1:8" ht="39.9" customHeight="1" x14ac:dyDescent="0.2">
      <c r="A79" s="53">
        <v>34</v>
      </c>
      <c r="B79" s="17" t="s">
        <v>296</v>
      </c>
      <c r="C79" s="17" t="s">
        <v>181</v>
      </c>
      <c r="D79" s="17" t="s">
        <v>287</v>
      </c>
      <c r="E79" s="56">
        <v>38961</v>
      </c>
      <c r="F79" s="17" t="s">
        <v>667</v>
      </c>
      <c r="G79" s="17" t="s">
        <v>741</v>
      </c>
      <c r="H79" s="100">
        <v>7180005709</v>
      </c>
    </row>
    <row r="80" spans="1:8" ht="39.9" customHeight="1" x14ac:dyDescent="0.2">
      <c r="A80" s="53">
        <v>35</v>
      </c>
      <c r="B80" s="17" t="s">
        <v>297</v>
      </c>
      <c r="C80" s="17" t="s">
        <v>298</v>
      </c>
      <c r="D80" s="17" t="s">
        <v>299</v>
      </c>
      <c r="E80" s="190">
        <v>39043</v>
      </c>
      <c r="F80" s="17" t="s">
        <v>667</v>
      </c>
      <c r="G80" s="17" t="s">
        <v>742</v>
      </c>
      <c r="H80" s="100">
        <v>7180005717</v>
      </c>
    </row>
    <row r="81" spans="1:8" ht="39.9" customHeight="1" x14ac:dyDescent="0.2">
      <c r="A81" s="53">
        <v>36</v>
      </c>
      <c r="B81" s="17" t="s">
        <v>300</v>
      </c>
      <c r="C81" s="17" t="s">
        <v>152</v>
      </c>
      <c r="D81" s="17" t="s">
        <v>153</v>
      </c>
      <c r="E81" s="190">
        <v>38666</v>
      </c>
      <c r="F81" s="17" t="s">
        <v>667</v>
      </c>
      <c r="G81" s="17" t="s">
        <v>743</v>
      </c>
      <c r="H81" s="100">
        <v>7180005725</v>
      </c>
    </row>
    <row r="82" spans="1:8" ht="39.9" customHeight="1" x14ac:dyDescent="0.2">
      <c r="A82" s="53">
        <v>37</v>
      </c>
      <c r="B82" s="17" t="s">
        <v>301</v>
      </c>
      <c r="C82" s="17" t="s">
        <v>302</v>
      </c>
      <c r="D82" s="17" t="s">
        <v>153</v>
      </c>
      <c r="E82" s="55">
        <v>38857</v>
      </c>
      <c r="F82" s="17" t="s">
        <v>667</v>
      </c>
      <c r="G82" s="17" t="s">
        <v>744</v>
      </c>
      <c r="H82" s="100">
        <v>7180005733</v>
      </c>
    </row>
    <row r="83" spans="1:8" ht="39.9" customHeight="1" x14ac:dyDescent="0.2">
      <c r="A83" s="53">
        <v>38</v>
      </c>
      <c r="B83" s="17" t="s">
        <v>303</v>
      </c>
      <c r="C83" s="17" t="s">
        <v>304</v>
      </c>
      <c r="D83" s="17" t="s">
        <v>156</v>
      </c>
      <c r="E83" s="56">
        <v>39173</v>
      </c>
      <c r="F83" s="17" t="s">
        <v>667</v>
      </c>
      <c r="G83" s="17" t="s">
        <v>745</v>
      </c>
      <c r="H83" s="100">
        <v>7180005741</v>
      </c>
    </row>
    <row r="84" spans="1:8" ht="39.9" customHeight="1" x14ac:dyDescent="0.2">
      <c r="A84" s="53">
        <v>39</v>
      </c>
      <c r="B84" s="17" t="s">
        <v>305</v>
      </c>
      <c r="C84" s="17" t="s">
        <v>306</v>
      </c>
      <c r="D84" s="17" t="s">
        <v>307</v>
      </c>
      <c r="E84" s="55">
        <v>40421</v>
      </c>
      <c r="F84" s="17" t="s">
        <v>667</v>
      </c>
      <c r="G84" s="17" t="s">
        <v>746</v>
      </c>
      <c r="H84" s="100">
        <v>7180005758</v>
      </c>
    </row>
    <row r="85" spans="1:8" ht="39.9" customHeight="1" x14ac:dyDescent="0.2">
      <c r="A85" s="53">
        <v>40</v>
      </c>
      <c r="B85" s="17" t="s">
        <v>308</v>
      </c>
      <c r="C85" s="17" t="s">
        <v>309</v>
      </c>
      <c r="D85" s="17" t="s">
        <v>233</v>
      </c>
      <c r="E85" s="56">
        <v>39203</v>
      </c>
      <c r="F85" s="17" t="s">
        <v>667</v>
      </c>
      <c r="G85" s="17" t="s">
        <v>747</v>
      </c>
      <c r="H85" s="100">
        <v>7180005766</v>
      </c>
    </row>
    <row r="86" spans="1:8" ht="39.9" customHeight="1" x14ac:dyDescent="0.2">
      <c r="A86" s="53">
        <v>41</v>
      </c>
      <c r="B86" s="17" t="s">
        <v>665</v>
      </c>
      <c r="C86" s="17" t="s">
        <v>310</v>
      </c>
      <c r="D86" s="17" t="s">
        <v>311</v>
      </c>
      <c r="E86" s="55">
        <v>39151</v>
      </c>
      <c r="F86" s="17" t="s">
        <v>667</v>
      </c>
      <c r="G86" s="17" t="s">
        <v>748</v>
      </c>
      <c r="H86" s="100">
        <v>7180005774</v>
      </c>
    </row>
    <row r="87" spans="1:8" ht="39.9" customHeight="1" x14ac:dyDescent="0.2">
      <c r="A87" s="53">
        <v>42</v>
      </c>
      <c r="B87" s="17" t="s">
        <v>312</v>
      </c>
      <c r="C87" s="17" t="s">
        <v>313</v>
      </c>
      <c r="D87" s="17" t="s">
        <v>204</v>
      </c>
      <c r="E87" s="56">
        <v>39114</v>
      </c>
      <c r="F87" s="17" t="s">
        <v>667</v>
      </c>
      <c r="G87" s="17" t="s">
        <v>749</v>
      </c>
      <c r="H87" s="100">
        <v>7180005782</v>
      </c>
    </row>
    <row r="88" spans="1:8" ht="39.9" customHeight="1" x14ac:dyDescent="0.2">
      <c r="A88" s="53">
        <v>43</v>
      </c>
      <c r="B88" s="17" t="s">
        <v>314</v>
      </c>
      <c r="C88" s="17" t="s">
        <v>315</v>
      </c>
      <c r="D88" s="17" t="s">
        <v>153</v>
      </c>
      <c r="E88" s="55">
        <v>38504</v>
      </c>
      <c r="F88" s="17" t="s">
        <v>667</v>
      </c>
      <c r="G88" s="17" t="s">
        <v>750</v>
      </c>
      <c r="H88" s="100">
        <v>7180005790</v>
      </c>
    </row>
    <row r="89" spans="1:8" ht="39.9" customHeight="1" x14ac:dyDescent="0.2">
      <c r="A89" s="53">
        <v>44</v>
      </c>
      <c r="B89" s="17" t="s">
        <v>316</v>
      </c>
      <c r="C89" s="17" t="s">
        <v>317</v>
      </c>
      <c r="D89" s="17" t="s">
        <v>140</v>
      </c>
      <c r="E89" s="55">
        <v>38555</v>
      </c>
      <c r="F89" s="17" t="s">
        <v>667</v>
      </c>
      <c r="G89" s="17" t="s">
        <v>751</v>
      </c>
      <c r="H89" s="100">
        <v>7180005808</v>
      </c>
    </row>
    <row r="90" spans="1:8" ht="39.9" customHeight="1" x14ac:dyDescent="0.2">
      <c r="A90" s="53">
        <v>45</v>
      </c>
      <c r="B90" s="17" t="s">
        <v>318</v>
      </c>
      <c r="C90" s="17" t="s">
        <v>319</v>
      </c>
      <c r="D90" s="17" t="s">
        <v>179</v>
      </c>
      <c r="E90" s="55">
        <v>38372</v>
      </c>
      <c r="F90" s="17" t="s">
        <v>667</v>
      </c>
      <c r="G90" s="17" t="s">
        <v>752</v>
      </c>
      <c r="H90" s="100">
        <v>7180005816</v>
      </c>
    </row>
    <row r="91" spans="1:8" ht="39.9" customHeight="1" x14ac:dyDescent="0.2">
      <c r="B91" s="185" t="s">
        <v>16487</v>
      </c>
      <c r="C91" s="57"/>
      <c r="D91" s="57"/>
      <c r="E91" s="57"/>
      <c r="F91" s="57"/>
      <c r="G91" s="57"/>
      <c r="H91" s="57"/>
    </row>
    <row r="92" spans="1:8" ht="39.9" customHeight="1" thickBot="1" x14ac:dyDescent="0.25">
      <c r="B92" s="13" t="s">
        <v>5362</v>
      </c>
      <c r="C92" s="13" t="s">
        <v>5363</v>
      </c>
      <c r="D92" s="13" t="s">
        <v>5364</v>
      </c>
      <c r="E92" s="13" t="s">
        <v>5365</v>
      </c>
      <c r="F92" s="13" t="s">
        <v>5366</v>
      </c>
      <c r="G92" s="13" t="s">
        <v>5368</v>
      </c>
      <c r="H92" s="186" t="s">
        <v>5367</v>
      </c>
    </row>
    <row r="93" spans="1:8" ht="39.9" customHeight="1" thickTop="1" x14ac:dyDescent="0.2">
      <c r="A93" s="53">
        <v>1</v>
      </c>
      <c r="B93" s="17" t="s">
        <v>320</v>
      </c>
      <c r="C93" s="17" t="s">
        <v>321</v>
      </c>
      <c r="D93" s="17" t="s">
        <v>322</v>
      </c>
      <c r="E93" s="56">
        <v>40179</v>
      </c>
      <c r="F93" s="17" t="s">
        <v>753</v>
      </c>
      <c r="G93" s="17" t="s">
        <v>668</v>
      </c>
      <c r="H93" s="100">
        <v>7180007317</v>
      </c>
    </row>
    <row r="94" spans="1:8" ht="39.9" customHeight="1" x14ac:dyDescent="0.2">
      <c r="A94" s="53">
        <v>2</v>
      </c>
      <c r="B94" s="17" t="s">
        <v>323</v>
      </c>
      <c r="C94" s="17" t="s">
        <v>324</v>
      </c>
      <c r="D94" s="17" t="s">
        <v>325</v>
      </c>
      <c r="E94" s="56">
        <v>40238</v>
      </c>
      <c r="F94" s="17" t="s">
        <v>753</v>
      </c>
      <c r="G94" s="17" t="s">
        <v>669</v>
      </c>
      <c r="H94" s="100">
        <v>7180007325</v>
      </c>
    </row>
    <row r="95" spans="1:8" ht="39.9" customHeight="1" x14ac:dyDescent="0.2">
      <c r="A95" s="53">
        <v>3</v>
      </c>
      <c r="B95" s="17" t="s">
        <v>326</v>
      </c>
      <c r="C95" s="17" t="s">
        <v>327</v>
      </c>
      <c r="D95" s="17" t="s">
        <v>328</v>
      </c>
      <c r="E95" s="56">
        <v>40422</v>
      </c>
      <c r="F95" s="17" t="s">
        <v>753</v>
      </c>
      <c r="G95" s="17" t="s">
        <v>670</v>
      </c>
      <c r="H95" s="100">
        <v>7180007333</v>
      </c>
    </row>
    <row r="96" spans="1:8" ht="39.9" customHeight="1" x14ac:dyDescent="0.2">
      <c r="A96" s="53">
        <v>4</v>
      </c>
      <c r="B96" s="17" t="s">
        <v>329</v>
      </c>
      <c r="C96" s="17" t="s">
        <v>330</v>
      </c>
      <c r="D96" s="17" t="s">
        <v>328</v>
      </c>
      <c r="E96" s="56">
        <v>40483</v>
      </c>
      <c r="F96" s="17" t="s">
        <v>753</v>
      </c>
      <c r="G96" s="17" t="s">
        <v>671</v>
      </c>
      <c r="H96" s="100">
        <v>7180007341</v>
      </c>
    </row>
    <row r="97" spans="1:8" ht="39.9" customHeight="1" x14ac:dyDescent="0.2">
      <c r="A97" s="53">
        <v>5</v>
      </c>
      <c r="B97" s="17" t="s">
        <v>331</v>
      </c>
      <c r="C97" s="17" t="s">
        <v>10088</v>
      </c>
      <c r="D97" s="17" t="s">
        <v>322</v>
      </c>
      <c r="E97" s="56">
        <v>40452</v>
      </c>
      <c r="F97" s="17" t="s">
        <v>753</v>
      </c>
      <c r="G97" s="17" t="s">
        <v>672</v>
      </c>
      <c r="H97" s="100">
        <v>7180007358</v>
      </c>
    </row>
    <row r="98" spans="1:8" ht="39.9" customHeight="1" x14ac:dyDescent="0.2">
      <c r="A98" s="53">
        <v>6</v>
      </c>
      <c r="B98" s="17" t="s">
        <v>332</v>
      </c>
      <c r="C98" s="17" t="s">
        <v>333</v>
      </c>
      <c r="D98" s="17" t="s">
        <v>334</v>
      </c>
      <c r="E98" s="56">
        <v>40603</v>
      </c>
      <c r="F98" s="17" t="s">
        <v>753</v>
      </c>
      <c r="G98" s="17" t="s">
        <v>673</v>
      </c>
      <c r="H98" s="100">
        <v>7180007366</v>
      </c>
    </row>
    <row r="99" spans="1:8" ht="39.9" customHeight="1" x14ac:dyDescent="0.2">
      <c r="A99" s="53">
        <v>7</v>
      </c>
      <c r="B99" s="17" t="s">
        <v>335</v>
      </c>
      <c r="C99" s="17" t="s">
        <v>336</v>
      </c>
      <c r="D99" s="17" t="s">
        <v>337</v>
      </c>
      <c r="E99" s="56">
        <v>40238</v>
      </c>
      <c r="F99" s="17" t="s">
        <v>753</v>
      </c>
      <c r="G99" s="17" t="s">
        <v>674</v>
      </c>
      <c r="H99" s="100">
        <v>7180007374</v>
      </c>
    </row>
    <row r="100" spans="1:8" ht="39.9" customHeight="1" x14ac:dyDescent="0.2">
      <c r="A100" s="53">
        <v>8</v>
      </c>
      <c r="B100" s="17" t="s">
        <v>338</v>
      </c>
      <c r="C100" s="17" t="s">
        <v>339</v>
      </c>
      <c r="D100" s="17" t="s">
        <v>340</v>
      </c>
      <c r="E100" s="56">
        <v>40452</v>
      </c>
      <c r="F100" s="17" t="s">
        <v>753</v>
      </c>
      <c r="G100" s="17" t="s">
        <v>675</v>
      </c>
      <c r="H100" s="100">
        <v>7180007382</v>
      </c>
    </row>
    <row r="101" spans="1:8" ht="39.9" customHeight="1" x14ac:dyDescent="0.2">
      <c r="A101" s="53">
        <v>9</v>
      </c>
      <c r="B101" s="17" t="s">
        <v>341</v>
      </c>
      <c r="C101" s="17" t="s">
        <v>342</v>
      </c>
      <c r="D101" s="17" t="s">
        <v>343</v>
      </c>
      <c r="E101" s="56">
        <v>40483</v>
      </c>
      <c r="F101" s="17" t="s">
        <v>753</v>
      </c>
      <c r="G101" s="17" t="s">
        <v>676</v>
      </c>
      <c r="H101" s="100">
        <v>7180007390</v>
      </c>
    </row>
    <row r="102" spans="1:8" ht="39.9" customHeight="1" x14ac:dyDescent="0.2">
      <c r="A102" s="53">
        <v>10</v>
      </c>
      <c r="B102" s="17" t="s">
        <v>344</v>
      </c>
      <c r="C102" s="17" t="s">
        <v>345</v>
      </c>
      <c r="D102" s="17" t="s">
        <v>346</v>
      </c>
      <c r="E102" s="56">
        <v>40483</v>
      </c>
      <c r="F102" s="17" t="s">
        <v>753</v>
      </c>
      <c r="G102" s="17" t="s">
        <v>677</v>
      </c>
      <c r="H102" s="100">
        <v>7180007408</v>
      </c>
    </row>
    <row r="103" spans="1:8" ht="39.9" customHeight="1" x14ac:dyDescent="0.2">
      <c r="A103" s="53">
        <v>11</v>
      </c>
      <c r="B103" s="17" t="s">
        <v>347</v>
      </c>
      <c r="C103" s="17" t="s">
        <v>348</v>
      </c>
      <c r="D103" s="17" t="s">
        <v>328</v>
      </c>
      <c r="E103" s="56">
        <v>40299</v>
      </c>
      <c r="F103" s="17" t="s">
        <v>753</v>
      </c>
      <c r="G103" s="17" t="s">
        <v>678</v>
      </c>
      <c r="H103" s="100">
        <v>7180007416</v>
      </c>
    </row>
    <row r="104" spans="1:8" ht="39.9" customHeight="1" x14ac:dyDescent="0.2">
      <c r="A104" s="53">
        <v>12</v>
      </c>
      <c r="B104" s="17" t="s">
        <v>349</v>
      </c>
      <c r="C104" s="17" t="s">
        <v>350</v>
      </c>
      <c r="D104" s="17" t="s">
        <v>351</v>
      </c>
      <c r="E104" s="56">
        <v>40452</v>
      </c>
      <c r="F104" s="17" t="s">
        <v>753</v>
      </c>
      <c r="G104" s="17" t="s">
        <v>679</v>
      </c>
      <c r="H104" s="100">
        <v>7180007424</v>
      </c>
    </row>
    <row r="105" spans="1:8" ht="39.9" customHeight="1" x14ac:dyDescent="0.2">
      <c r="A105" s="53">
        <v>13</v>
      </c>
      <c r="B105" s="17" t="s">
        <v>352</v>
      </c>
      <c r="C105" s="17" t="s">
        <v>353</v>
      </c>
      <c r="D105" s="17" t="s">
        <v>354</v>
      </c>
      <c r="E105" s="56">
        <v>40452</v>
      </c>
      <c r="F105" s="17" t="s">
        <v>753</v>
      </c>
      <c r="G105" s="17" t="s">
        <v>680</v>
      </c>
      <c r="H105" s="100">
        <v>7180007432</v>
      </c>
    </row>
    <row r="106" spans="1:8" ht="39.9" customHeight="1" x14ac:dyDescent="0.2">
      <c r="A106" s="53">
        <v>14</v>
      </c>
      <c r="B106" s="17" t="s">
        <v>355</v>
      </c>
      <c r="C106" s="17" t="s">
        <v>356</v>
      </c>
      <c r="D106" s="17" t="s">
        <v>357</v>
      </c>
      <c r="E106" s="56">
        <v>40299</v>
      </c>
      <c r="F106" s="17" t="s">
        <v>753</v>
      </c>
      <c r="G106" s="17" t="s">
        <v>681</v>
      </c>
      <c r="H106" s="100">
        <v>7180007440</v>
      </c>
    </row>
    <row r="107" spans="1:8" ht="39.9" customHeight="1" x14ac:dyDescent="0.2">
      <c r="A107" s="53">
        <v>15</v>
      </c>
      <c r="B107" s="17" t="s">
        <v>358</v>
      </c>
      <c r="C107" s="17" t="s">
        <v>359</v>
      </c>
      <c r="D107" s="17" t="s">
        <v>360</v>
      </c>
      <c r="E107" s="56">
        <v>39814</v>
      </c>
      <c r="F107" s="17" t="s">
        <v>753</v>
      </c>
      <c r="G107" s="17" t="s">
        <v>682</v>
      </c>
      <c r="H107" s="100">
        <v>7180007457</v>
      </c>
    </row>
    <row r="108" spans="1:8" ht="39.9" customHeight="1" x14ac:dyDescent="0.2">
      <c r="A108" s="53">
        <v>16</v>
      </c>
      <c r="B108" s="17" t="s">
        <v>361</v>
      </c>
      <c r="C108" s="17" t="s">
        <v>362</v>
      </c>
      <c r="D108" s="17" t="s">
        <v>363</v>
      </c>
      <c r="E108" s="56">
        <v>40452</v>
      </c>
      <c r="F108" s="17" t="s">
        <v>753</v>
      </c>
      <c r="G108" s="17" t="s">
        <v>683</v>
      </c>
      <c r="H108" s="100">
        <v>7180007465</v>
      </c>
    </row>
    <row r="109" spans="1:8" ht="39.9" customHeight="1" x14ac:dyDescent="0.2">
      <c r="A109" s="53">
        <v>17</v>
      </c>
      <c r="B109" s="17" t="s">
        <v>364</v>
      </c>
      <c r="C109" s="17" t="s">
        <v>365</v>
      </c>
      <c r="D109" s="17" t="s">
        <v>366</v>
      </c>
      <c r="E109" s="56">
        <v>40544</v>
      </c>
      <c r="F109" s="17" t="s">
        <v>753</v>
      </c>
      <c r="G109" s="17" t="s">
        <v>684</v>
      </c>
      <c r="H109" s="100">
        <v>7180007473</v>
      </c>
    </row>
    <row r="110" spans="1:8" ht="39.9" customHeight="1" x14ac:dyDescent="0.2">
      <c r="A110" s="53">
        <v>18</v>
      </c>
      <c r="B110" s="17" t="s">
        <v>367</v>
      </c>
      <c r="C110" s="17" t="s">
        <v>368</v>
      </c>
      <c r="D110" s="17" t="s">
        <v>369</v>
      </c>
      <c r="E110" s="56">
        <v>40575</v>
      </c>
      <c r="F110" s="17" t="s">
        <v>753</v>
      </c>
      <c r="G110" s="17" t="s">
        <v>685</v>
      </c>
      <c r="H110" s="100">
        <v>7180007481</v>
      </c>
    </row>
    <row r="111" spans="1:8" ht="39.9" customHeight="1" x14ac:dyDescent="0.2">
      <c r="A111" s="53">
        <v>19</v>
      </c>
      <c r="B111" s="17" t="s">
        <v>370</v>
      </c>
      <c r="C111" s="17" t="s">
        <v>371</v>
      </c>
      <c r="D111" s="17" t="s">
        <v>372</v>
      </c>
      <c r="E111" s="56">
        <v>40756</v>
      </c>
      <c r="F111" s="17" t="s">
        <v>753</v>
      </c>
      <c r="G111" s="17" t="s">
        <v>686</v>
      </c>
      <c r="H111" s="100">
        <v>7180017142</v>
      </c>
    </row>
    <row r="112" spans="1:8" ht="39.9" customHeight="1" x14ac:dyDescent="0.2">
      <c r="A112" s="53">
        <v>20</v>
      </c>
      <c r="B112" s="17" t="s">
        <v>373</v>
      </c>
      <c r="C112" s="17" t="s">
        <v>374</v>
      </c>
      <c r="D112" s="17" t="s">
        <v>328</v>
      </c>
      <c r="E112" s="56">
        <v>40664</v>
      </c>
      <c r="F112" s="17" t="s">
        <v>753</v>
      </c>
      <c r="G112" s="17" t="s">
        <v>687</v>
      </c>
      <c r="H112" s="100">
        <v>7180007507</v>
      </c>
    </row>
    <row r="113" spans="1:8" ht="39.9" customHeight="1" x14ac:dyDescent="0.2">
      <c r="A113" s="53">
        <v>21</v>
      </c>
      <c r="B113" s="17" t="s">
        <v>375</v>
      </c>
      <c r="C113" s="17" t="s">
        <v>376</v>
      </c>
      <c r="D113" s="17" t="s">
        <v>369</v>
      </c>
      <c r="E113" s="56">
        <v>39569</v>
      </c>
      <c r="F113" s="17" t="s">
        <v>753</v>
      </c>
      <c r="G113" s="17" t="s">
        <v>688</v>
      </c>
      <c r="H113" s="100">
        <v>7180007515</v>
      </c>
    </row>
    <row r="114" spans="1:8" ht="39.9" customHeight="1" x14ac:dyDescent="0.2">
      <c r="A114" s="53">
        <v>22</v>
      </c>
      <c r="B114" s="17" t="s">
        <v>377</v>
      </c>
      <c r="C114" s="17" t="s">
        <v>378</v>
      </c>
      <c r="D114" s="17" t="s">
        <v>340</v>
      </c>
      <c r="E114" s="56">
        <v>40483</v>
      </c>
      <c r="F114" s="17" t="s">
        <v>753</v>
      </c>
      <c r="G114" s="17" t="s">
        <v>689</v>
      </c>
      <c r="H114" s="100">
        <v>7180007523</v>
      </c>
    </row>
    <row r="115" spans="1:8" ht="39.9" customHeight="1" x14ac:dyDescent="0.2">
      <c r="A115" s="53">
        <v>23</v>
      </c>
      <c r="B115" s="17" t="s">
        <v>379</v>
      </c>
      <c r="C115" s="17" t="s">
        <v>380</v>
      </c>
      <c r="D115" s="17" t="s">
        <v>354</v>
      </c>
      <c r="E115" s="56">
        <v>40057</v>
      </c>
      <c r="F115" s="17" t="s">
        <v>753</v>
      </c>
      <c r="G115" s="17" t="s">
        <v>690</v>
      </c>
      <c r="H115" s="100">
        <v>7180007531</v>
      </c>
    </row>
    <row r="116" spans="1:8" ht="39.9" customHeight="1" x14ac:dyDescent="0.2">
      <c r="A116" s="53">
        <v>24</v>
      </c>
      <c r="B116" s="17" t="s">
        <v>381</v>
      </c>
      <c r="C116" s="17" t="s">
        <v>382</v>
      </c>
      <c r="D116" s="17" t="s">
        <v>383</v>
      </c>
      <c r="E116" s="56">
        <v>39630</v>
      </c>
      <c r="F116" s="17" t="s">
        <v>753</v>
      </c>
      <c r="G116" s="17" t="s">
        <v>691</v>
      </c>
      <c r="H116" s="100">
        <v>7180007549</v>
      </c>
    </row>
    <row r="117" spans="1:8" ht="39.9" customHeight="1" x14ac:dyDescent="0.2">
      <c r="A117" s="53">
        <v>25</v>
      </c>
      <c r="B117" s="17" t="s">
        <v>384</v>
      </c>
      <c r="C117" s="17" t="s">
        <v>385</v>
      </c>
      <c r="D117" s="17" t="s">
        <v>328</v>
      </c>
      <c r="E117" s="56">
        <v>39934</v>
      </c>
      <c r="F117" s="17" t="s">
        <v>753</v>
      </c>
      <c r="G117" s="17" t="s">
        <v>692</v>
      </c>
      <c r="H117" s="100">
        <v>7180007556</v>
      </c>
    </row>
    <row r="118" spans="1:8" ht="39.9" customHeight="1" x14ac:dyDescent="0.2">
      <c r="A118" s="53">
        <v>26</v>
      </c>
      <c r="B118" s="17" t="s">
        <v>386</v>
      </c>
      <c r="C118" s="17" t="s">
        <v>387</v>
      </c>
      <c r="D118" s="17" t="s">
        <v>388</v>
      </c>
      <c r="E118" s="56">
        <v>39965</v>
      </c>
      <c r="F118" s="17" t="s">
        <v>753</v>
      </c>
      <c r="G118" s="17" t="s">
        <v>693</v>
      </c>
      <c r="H118" s="100">
        <v>7180007564</v>
      </c>
    </row>
    <row r="119" spans="1:8" ht="39.9" customHeight="1" x14ac:dyDescent="0.2">
      <c r="A119" s="53">
        <v>27</v>
      </c>
      <c r="B119" s="17" t="s">
        <v>389</v>
      </c>
      <c r="C119" s="17" t="s">
        <v>390</v>
      </c>
      <c r="D119" s="17" t="s">
        <v>391</v>
      </c>
      <c r="E119" s="56">
        <v>39965</v>
      </c>
      <c r="F119" s="17" t="s">
        <v>753</v>
      </c>
      <c r="G119" s="17" t="s">
        <v>694</v>
      </c>
      <c r="H119" s="100">
        <v>7180007572</v>
      </c>
    </row>
    <row r="120" spans="1:8" ht="39.9" customHeight="1" x14ac:dyDescent="0.2">
      <c r="A120" s="53">
        <v>28</v>
      </c>
      <c r="B120" s="17" t="s">
        <v>392</v>
      </c>
      <c r="C120" s="17" t="s">
        <v>393</v>
      </c>
      <c r="D120" s="17" t="s">
        <v>391</v>
      </c>
      <c r="E120" s="56">
        <v>40360</v>
      </c>
      <c r="F120" s="17" t="s">
        <v>753</v>
      </c>
      <c r="G120" s="17" t="s">
        <v>695</v>
      </c>
      <c r="H120" s="100">
        <v>7180007580</v>
      </c>
    </row>
    <row r="121" spans="1:8" ht="39.9" customHeight="1" x14ac:dyDescent="0.2">
      <c r="A121" s="53">
        <v>29</v>
      </c>
      <c r="B121" s="17" t="s">
        <v>394</v>
      </c>
      <c r="C121" s="17" t="s">
        <v>395</v>
      </c>
      <c r="D121" s="17" t="s">
        <v>360</v>
      </c>
      <c r="E121" s="56">
        <v>40269</v>
      </c>
      <c r="F121" s="17" t="s">
        <v>753</v>
      </c>
      <c r="G121" s="17" t="s">
        <v>696</v>
      </c>
      <c r="H121" s="100">
        <v>7180007598</v>
      </c>
    </row>
    <row r="122" spans="1:8" ht="39.9" customHeight="1" x14ac:dyDescent="0.2">
      <c r="A122" s="53">
        <v>30</v>
      </c>
      <c r="B122" s="17" t="s">
        <v>396</v>
      </c>
      <c r="C122" s="17" t="s">
        <v>397</v>
      </c>
      <c r="D122" s="17" t="s">
        <v>328</v>
      </c>
      <c r="E122" s="56">
        <v>40360</v>
      </c>
      <c r="F122" s="17" t="s">
        <v>753</v>
      </c>
      <c r="G122" s="17" t="s">
        <v>697</v>
      </c>
      <c r="H122" s="100">
        <v>7180007606</v>
      </c>
    </row>
    <row r="123" spans="1:8" ht="39.9" customHeight="1" x14ac:dyDescent="0.2">
      <c r="A123" s="53">
        <v>31</v>
      </c>
      <c r="B123" s="17" t="s">
        <v>398</v>
      </c>
      <c r="C123" s="17" t="s">
        <v>399</v>
      </c>
      <c r="D123" s="17" t="s">
        <v>400</v>
      </c>
      <c r="E123" s="56">
        <v>40848</v>
      </c>
      <c r="F123" s="17" t="s">
        <v>753</v>
      </c>
      <c r="G123" s="17" t="s">
        <v>698</v>
      </c>
      <c r="H123" s="100">
        <v>7180007614</v>
      </c>
    </row>
    <row r="124" spans="1:8" ht="39.9" customHeight="1" x14ac:dyDescent="0.2">
      <c r="A124" s="53">
        <v>32</v>
      </c>
      <c r="B124" s="17" t="s">
        <v>401</v>
      </c>
      <c r="C124" s="17" t="s">
        <v>402</v>
      </c>
      <c r="D124" s="17" t="s">
        <v>403</v>
      </c>
      <c r="E124" s="56">
        <v>40422</v>
      </c>
      <c r="F124" s="17" t="s">
        <v>753</v>
      </c>
      <c r="G124" s="17" t="s">
        <v>699</v>
      </c>
      <c r="H124" s="100">
        <v>7180007622</v>
      </c>
    </row>
    <row r="125" spans="1:8" ht="39.9" customHeight="1" x14ac:dyDescent="0.2">
      <c r="A125" s="53">
        <v>33</v>
      </c>
      <c r="B125" s="17" t="s">
        <v>404</v>
      </c>
      <c r="C125" s="17" t="s">
        <v>405</v>
      </c>
      <c r="D125" s="17" t="s">
        <v>406</v>
      </c>
      <c r="E125" s="56">
        <v>40575</v>
      </c>
      <c r="F125" s="17" t="s">
        <v>753</v>
      </c>
      <c r="G125" s="17" t="s">
        <v>700</v>
      </c>
      <c r="H125" s="100">
        <v>7180007630</v>
      </c>
    </row>
    <row r="126" spans="1:8" ht="39.9" customHeight="1" x14ac:dyDescent="0.2">
      <c r="A126" s="53">
        <v>34</v>
      </c>
      <c r="B126" s="17" t="s">
        <v>407</v>
      </c>
      <c r="C126" s="17" t="s">
        <v>408</v>
      </c>
      <c r="D126" s="17" t="s">
        <v>366</v>
      </c>
      <c r="E126" s="56">
        <v>40664</v>
      </c>
      <c r="F126" s="17" t="s">
        <v>753</v>
      </c>
      <c r="G126" s="17" t="s">
        <v>701</v>
      </c>
      <c r="H126" s="100">
        <v>7180007648</v>
      </c>
    </row>
    <row r="127" spans="1:8" ht="39.9" customHeight="1" x14ac:dyDescent="0.2">
      <c r="A127" s="53">
        <v>35</v>
      </c>
      <c r="B127" s="17" t="s">
        <v>409</v>
      </c>
      <c r="C127" s="17" t="s">
        <v>410</v>
      </c>
      <c r="D127" s="17" t="s">
        <v>411</v>
      </c>
      <c r="E127" s="56">
        <v>40695</v>
      </c>
      <c r="F127" s="17" t="s">
        <v>753</v>
      </c>
      <c r="G127" s="17" t="s">
        <v>702</v>
      </c>
      <c r="H127" s="100">
        <v>7180007655</v>
      </c>
    </row>
    <row r="128" spans="1:8" ht="39.9" customHeight="1" x14ac:dyDescent="0.2">
      <c r="A128" s="53">
        <v>36</v>
      </c>
      <c r="B128" s="17" t="s">
        <v>412</v>
      </c>
      <c r="C128" s="17" t="s">
        <v>413</v>
      </c>
      <c r="D128" s="17" t="s">
        <v>340</v>
      </c>
      <c r="E128" s="56">
        <v>40695</v>
      </c>
      <c r="F128" s="17" t="s">
        <v>753</v>
      </c>
      <c r="G128" s="17" t="s">
        <v>703</v>
      </c>
      <c r="H128" s="100">
        <v>7180007663</v>
      </c>
    </row>
    <row r="129" spans="1:8" ht="39.9" customHeight="1" x14ac:dyDescent="0.2">
      <c r="A129" s="53">
        <v>37</v>
      </c>
      <c r="B129" s="17" t="s">
        <v>414</v>
      </c>
      <c r="C129" s="17" t="s">
        <v>415</v>
      </c>
      <c r="D129" s="17" t="s">
        <v>340</v>
      </c>
      <c r="E129" s="56">
        <v>40787</v>
      </c>
      <c r="F129" s="17" t="s">
        <v>753</v>
      </c>
      <c r="G129" s="17" t="s">
        <v>704</v>
      </c>
      <c r="H129" s="100">
        <v>7180017134</v>
      </c>
    </row>
    <row r="130" spans="1:8" ht="39.9" customHeight="1" x14ac:dyDescent="0.2">
      <c r="A130" s="53">
        <v>38</v>
      </c>
      <c r="B130" s="17" t="s">
        <v>416</v>
      </c>
      <c r="C130" s="17" t="s">
        <v>417</v>
      </c>
      <c r="D130" s="17" t="s">
        <v>325</v>
      </c>
      <c r="E130" s="56">
        <v>40817</v>
      </c>
      <c r="F130" s="17" t="s">
        <v>753</v>
      </c>
      <c r="G130" s="17" t="s">
        <v>705</v>
      </c>
      <c r="H130" s="100">
        <v>7180007689</v>
      </c>
    </row>
    <row r="131" spans="1:8" ht="39.9" customHeight="1" x14ac:dyDescent="0.2">
      <c r="A131" s="53">
        <v>39</v>
      </c>
      <c r="B131" s="17" t="s">
        <v>418</v>
      </c>
      <c r="C131" s="17" t="s">
        <v>419</v>
      </c>
      <c r="D131" s="17" t="s">
        <v>420</v>
      </c>
      <c r="E131" s="56">
        <v>40756</v>
      </c>
      <c r="F131" s="17" t="s">
        <v>753</v>
      </c>
      <c r="G131" s="17" t="s">
        <v>706</v>
      </c>
      <c r="H131" s="100">
        <v>7180007697</v>
      </c>
    </row>
    <row r="132" spans="1:8" ht="39.9" customHeight="1" x14ac:dyDescent="0.2">
      <c r="A132" s="53">
        <v>40</v>
      </c>
      <c r="B132" s="17" t="s">
        <v>194</v>
      </c>
      <c r="C132" s="17" t="s">
        <v>421</v>
      </c>
      <c r="D132" s="17" t="s">
        <v>340</v>
      </c>
      <c r="E132" s="17" t="s">
        <v>422</v>
      </c>
      <c r="F132" s="17" t="s">
        <v>753</v>
      </c>
      <c r="G132" s="17" t="s">
        <v>707</v>
      </c>
      <c r="H132" s="100">
        <v>7180007705</v>
      </c>
    </row>
    <row r="133" spans="1:8" ht="39.9" customHeight="1" x14ac:dyDescent="0.2">
      <c r="A133" s="53">
        <v>41</v>
      </c>
      <c r="B133" s="17" t="s">
        <v>423</v>
      </c>
      <c r="C133" s="17" t="s">
        <v>424</v>
      </c>
      <c r="D133" s="17" t="s">
        <v>369</v>
      </c>
      <c r="E133" s="56">
        <v>40179</v>
      </c>
      <c r="F133" s="17" t="s">
        <v>753</v>
      </c>
      <c r="G133" s="17" t="s">
        <v>754</v>
      </c>
      <c r="H133" s="100">
        <v>7180007713</v>
      </c>
    </row>
    <row r="134" spans="1:8" ht="39.9" customHeight="1" x14ac:dyDescent="0.2">
      <c r="A134" s="53">
        <v>42</v>
      </c>
      <c r="B134" s="17" t="s">
        <v>425</v>
      </c>
      <c r="C134" s="17" t="s">
        <v>426</v>
      </c>
      <c r="D134" s="17" t="s">
        <v>427</v>
      </c>
      <c r="E134" s="56">
        <v>40179</v>
      </c>
      <c r="F134" s="17" t="s">
        <v>753</v>
      </c>
      <c r="G134" s="17" t="s">
        <v>755</v>
      </c>
      <c r="H134" s="100">
        <v>7180007721</v>
      </c>
    </row>
    <row r="135" spans="1:8" ht="39.9" customHeight="1" x14ac:dyDescent="0.2">
      <c r="A135" s="53">
        <v>43</v>
      </c>
      <c r="B135" s="17" t="s">
        <v>428</v>
      </c>
      <c r="C135" s="17" t="s">
        <v>429</v>
      </c>
      <c r="D135" s="17" t="s">
        <v>366</v>
      </c>
      <c r="E135" s="56">
        <v>40238</v>
      </c>
      <c r="F135" s="17" t="s">
        <v>753</v>
      </c>
      <c r="G135" s="17" t="s">
        <v>756</v>
      </c>
      <c r="H135" s="100">
        <v>7180007739</v>
      </c>
    </row>
    <row r="136" spans="1:8" ht="39.9" customHeight="1" x14ac:dyDescent="0.2">
      <c r="A136" s="53">
        <v>44</v>
      </c>
      <c r="B136" s="17" t="s">
        <v>430</v>
      </c>
      <c r="C136" s="17" t="s">
        <v>431</v>
      </c>
      <c r="D136" s="17" t="s">
        <v>432</v>
      </c>
      <c r="E136" s="56">
        <v>40422</v>
      </c>
      <c r="F136" s="17" t="s">
        <v>753</v>
      </c>
      <c r="G136" s="17" t="s">
        <v>757</v>
      </c>
      <c r="H136" s="100">
        <v>7180007747</v>
      </c>
    </row>
    <row r="137" spans="1:8" ht="39.9" customHeight="1" x14ac:dyDescent="0.2">
      <c r="A137" s="53">
        <v>45</v>
      </c>
      <c r="B137" s="17" t="s">
        <v>433</v>
      </c>
      <c r="C137" s="17" t="s">
        <v>434</v>
      </c>
      <c r="D137" s="17" t="s">
        <v>432</v>
      </c>
      <c r="E137" s="56">
        <v>40118</v>
      </c>
      <c r="F137" s="17" t="s">
        <v>753</v>
      </c>
      <c r="G137" s="17" t="s">
        <v>758</v>
      </c>
      <c r="H137" s="100">
        <v>7180007754</v>
      </c>
    </row>
    <row r="138" spans="1:8" ht="39.9" customHeight="1" x14ac:dyDescent="0.2">
      <c r="A138" s="53">
        <v>46</v>
      </c>
      <c r="B138" s="17" t="s">
        <v>435</v>
      </c>
      <c r="C138" s="17" t="s">
        <v>436</v>
      </c>
      <c r="D138" s="17" t="s">
        <v>369</v>
      </c>
      <c r="E138" s="56">
        <v>39965</v>
      </c>
      <c r="F138" s="17" t="s">
        <v>753</v>
      </c>
      <c r="G138" s="17" t="s">
        <v>759</v>
      </c>
      <c r="H138" s="100">
        <v>7180007762</v>
      </c>
    </row>
    <row r="139" spans="1:8" ht="39.9" customHeight="1" x14ac:dyDescent="0.2">
      <c r="A139" s="53">
        <v>47</v>
      </c>
      <c r="B139" s="17" t="s">
        <v>437</v>
      </c>
      <c r="C139" s="17" t="s">
        <v>438</v>
      </c>
      <c r="D139" s="17" t="s">
        <v>439</v>
      </c>
      <c r="E139" s="56">
        <v>40179</v>
      </c>
      <c r="F139" s="17" t="s">
        <v>753</v>
      </c>
      <c r="G139" s="17" t="s">
        <v>760</v>
      </c>
      <c r="H139" s="100">
        <v>7180007770</v>
      </c>
    </row>
    <row r="140" spans="1:8" ht="39.9" customHeight="1" x14ac:dyDescent="0.2">
      <c r="A140" s="53">
        <v>48</v>
      </c>
      <c r="B140" s="17" t="s">
        <v>440</v>
      </c>
      <c r="C140" s="17" t="s">
        <v>441</v>
      </c>
      <c r="D140" s="17" t="s">
        <v>369</v>
      </c>
      <c r="E140" s="56">
        <v>40269</v>
      </c>
      <c r="F140" s="17" t="s">
        <v>753</v>
      </c>
      <c r="G140" s="17" t="s">
        <v>761</v>
      </c>
      <c r="H140" s="100">
        <v>7180007788</v>
      </c>
    </row>
    <row r="141" spans="1:8" ht="39.9" customHeight="1" x14ac:dyDescent="0.2">
      <c r="A141" s="53">
        <v>49</v>
      </c>
      <c r="B141" s="17" t="s">
        <v>442</v>
      </c>
      <c r="C141" s="17" t="s">
        <v>443</v>
      </c>
      <c r="D141" s="17" t="s">
        <v>369</v>
      </c>
      <c r="E141" s="56">
        <v>40483</v>
      </c>
      <c r="F141" s="17" t="s">
        <v>753</v>
      </c>
      <c r="G141" s="17" t="s">
        <v>762</v>
      </c>
      <c r="H141" s="100">
        <v>7180007796</v>
      </c>
    </row>
    <row r="142" spans="1:8" ht="39.9" customHeight="1" x14ac:dyDescent="0.2">
      <c r="A142" s="53">
        <v>50</v>
      </c>
      <c r="B142" s="17" t="s">
        <v>444</v>
      </c>
      <c r="C142" s="17" t="s">
        <v>445</v>
      </c>
      <c r="D142" s="17" t="s">
        <v>369</v>
      </c>
      <c r="E142" s="56">
        <v>40238</v>
      </c>
      <c r="F142" s="17" t="s">
        <v>753</v>
      </c>
      <c r="G142" s="17" t="s">
        <v>763</v>
      </c>
      <c r="H142" s="100">
        <v>7180007804</v>
      </c>
    </row>
    <row r="143" spans="1:8" ht="39.9" customHeight="1" x14ac:dyDescent="0.2">
      <c r="A143" s="53">
        <v>51</v>
      </c>
      <c r="B143" s="17" t="s">
        <v>446</v>
      </c>
      <c r="C143" s="17" t="s">
        <v>447</v>
      </c>
      <c r="D143" s="17" t="s">
        <v>369</v>
      </c>
      <c r="E143" s="56">
        <v>40452</v>
      </c>
      <c r="F143" s="17" t="s">
        <v>753</v>
      </c>
      <c r="G143" s="17" t="s">
        <v>764</v>
      </c>
      <c r="H143" s="100">
        <v>7180007812</v>
      </c>
    </row>
    <row r="144" spans="1:8" ht="39.9" customHeight="1" x14ac:dyDescent="0.2">
      <c r="B144" s="185" t="s">
        <v>16488</v>
      </c>
      <c r="C144" s="57"/>
      <c r="D144" s="57"/>
      <c r="E144" s="57"/>
      <c r="F144" s="57"/>
      <c r="G144" s="57"/>
      <c r="H144" s="57"/>
    </row>
    <row r="145" spans="1:8" ht="39.9" customHeight="1" thickBot="1" x14ac:dyDescent="0.25">
      <c r="B145" s="13" t="s">
        <v>5362</v>
      </c>
      <c r="C145" s="13" t="s">
        <v>5363</v>
      </c>
      <c r="D145" s="13" t="s">
        <v>5364</v>
      </c>
      <c r="E145" s="13" t="s">
        <v>5365</v>
      </c>
      <c r="F145" s="13" t="s">
        <v>5366</v>
      </c>
      <c r="G145" s="13" t="s">
        <v>5368</v>
      </c>
      <c r="H145" s="186" t="s">
        <v>5367</v>
      </c>
    </row>
    <row r="146" spans="1:8" ht="39.9" customHeight="1" thickTop="1" x14ac:dyDescent="0.2">
      <c r="A146" s="53">
        <v>1</v>
      </c>
      <c r="B146" s="17" t="s">
        <v>448</v>
      </c>
      <c r="C146" s="17" t="s">
        <v>449</v>
      </c>
      <c r="D146" s="17" t="s">
        <v>450</v>
      </c>
      <c r="E146" s="56">
        <v>34881</v>
      </c>
      <c r="F146" s="17" t="s">
        <v>765</v>
      </c>
      <c r="G146" s="17" t="s">
        <v>668</v>
      </c>
      <c r="H146" s="100">
        <v>7180013976</v>
      </c>
    </row>
    <row r="147" spans="1:8" ht="39.9" customHeight="1" x14ac:dyDescent="0.2">
      <c r="A147" s="53">
        <v>2</v>
      </c>
      <c r="B147" s="17" t="s">
        <v>451</v>
      </c>
      <c r="C147" s="17" t="s">
        <v>452</v>
      </c>
      <c r="D147" s="17" t="s">
        <v>372</v>
      </c>
      <c r="E147" s="56">
        <v>39203</v>
      </c>
      <c r="F147" s="17" t="s">
        <v>765</v>
      </c>
      <c r="G147" s="17" t="s">
        <v>669</v>
      </c>
      <c r="H147" s="100">
        <v>7180013984</v>
      </c>
    </row>
    <row r="148" spans="1:8" ht="39.9" customHeight="1" x14ac:dyDescent="0.2">
      <c r="A148" s="53">
        <v>3</v>
      </c>
      <c r="B148" s="17" t="s">
        <v>453</v>
      </c>
      <c r="C148" s="17" t="s">
        <v>454</v>
      </c>
      <c r="D148" s="17" t="s">
        <v>366</v>
      </c>
      <c r="E148" s="56">
        <v>40969</v>
      </c>
      <c r="F148" s="17" t="s">
        <v>765</v>
      </c>
      <c r="G148" s="17" t="s">
        <v>670</v>
      </c>
      <c r="H148" s="100">
        <v>7180013992</v>
      </c>
    </row>
    <row r="149" spans="1:8" ht="39.9" customHeight="1" x14ac:dyDescent="0.2">
      <c r="A149" s="53">
        <v>4</v>
      </c>
      <c r="B149" s="17" t="s">
        <v>455</v>
      </c>
      <c r="C149" s="17" t="s">
        <v>456</v>
      </c>
      <c r="D149" s="17" t="s">
        <v>369</v>
      </c>
      <c r="E149" s="56">
        <v>41000</v>
      </c>
      <c r="F149" s="17" t="s">
        <v>765</v>
      </c>
      <c r="G149" s="17" t="s">
        <v>671</v>
      </c>
      <c r="H149" s="100">
        <v>7180014008</v>
      </c>
    </row>
    <row r="150" spans="1:8" ht="39.9" customHeight="1" x14ac:dyDescent="0.2">
      <c r="A150" s="53">
        <v>5</v>
      </c>
      <c r="B150" s="17" t="s">
        <v>457</v>
      </c>
      <c r="C150" s="17" t="s">
        <v>458</v>
      </c>
      <c r="D150" s="17" t="s">
        <v>391</v>
      </c>
      <c r="E150" s="56">
        <v>40575</v>
      </c>
      <c r="F150" s="17" t="s">
        <v>765</v>
      </c>
      <c r="G150" s="17" t="s">
        <v>672</v>
      </c>
      <c r="H150" s="100">
        <v>7180014016</v>
      </c>
    </row>
    <row r="151" spans="1:8" ht="39.9" customHeight="1" x14ac:dyDescent="0.2">
      <c r="A151" s="53">
        <v>6</v>
      </c>
      <c r="B151" s="17" t="s">
        <v>459</v>
      </c>
      <c r="C151" s="17" t="s">
        <v>460</v>
      </c>
      <c r="D151" s="17" t="s">
        <v>461</v>
      </c>
      <c r="E151" s="56">
        <v>41030</v>
      </c>
      <c r="F151" s="17" t="s">
        <v>765</v>
      </c>
      <c r="G151" s="17" t="s">
        <v>673</v>
      </c>
      <c r="H151" s="100">
        <v>7180014024</v>
      </c>
    </row>
    <row r="152" spans="1:8" ht="39.9" customHeight="1" x14ac:dyDescent="0.2">
      <c r="A152" s="53">
        <v>7</v>
      </c>
      <c r="B152" s="17" t="s">
        <v>462</v>
      </c>
      <c r="C152" s="17" t="s">
        <v>463</v>
      </c>
      <c r="D152" s="17" t="s">
        <v>464</v>
      </c>
      <c r="E152" s="56">
        <v>40817</v>
      </c>
      <c r="F152" s="17" t="s">
        <v>765</v>
      </c>
      <c r="G152" s="17" t="s">
        <v>674</v>
      </c>
      <c r="H152" s="100">
        <v>7180014032</v>
      </c>
    </row>
    <row r="153" spans="1:8" ht="39.9" customHeight="1" x14ac:dyDescent="0.2">
      <c r="A153" s="53">
        <v>8</v>
      </c>
      <c r="B153" s="17" t="s">
        <v>465</v>
      </c>
      <c r="C153" s="17" t="s">
        <v>466</v>
      </c>
      <c r="D153" s="17" t="s">
        <v>369</v>
      </c>
      <c r="E153" s="56">
        <v>23468</v>
      </c>
      <c r="F153" s="17" t="s">
        <v>765</v>
      </c>
      <c r="G153" s="17" t="s">
        <v>675</v>
      </c>
      <c r="H153" s="100">
        <v>7180014040</v>
      </c>
    </row>
    <row r="154" spans="1:8" ht="39.9" customHeight="1" x14ac:dyDescent="0.2">
      <c r="A154" s="53">
        <v>9</v>
      </c>
      <c r="B154" s="17" t="s">
        <v>467</v>
      </c>
      <c r="C154" s="17" t="s">
        <v>468</v>
      </c>
      <c r="D154" s="17" t="s">
        <v>357</v>
      </c>
      <c r="E154" s="56">
        <v>41153</v>
      </c>
      <c r="F154" s="17" t="s">
        <v>765</v>
      </c>
      <c r="G154" s="17" t="s">
        <v>676</v>
      </c>
      <c r="H154" s="100">
        <v>7180014057</v>
      </c>
    </row>
    <row r="155" spans="1:8" ht="39.9" customHeight="1" x14ac:dyDescent="0.2">
      <c r="A155" s="53">
        <v>10</v>
      </c>
      <c r="B155" s="17" t="s">
        <v>469</v>
      </c>
      <c r="C155" s="17" t="s">
        <v>470</v>
      </c>
      <c r="D155" s="17" t="s">
        <v>366</v>
      </c>
      <c r="E155" s="56">
        <v>41030</v>
      </c>
      <c r="F155" s="17" t="s">
        <v>765</v>
      </c>
      <c r="G155" s="17" t="s">
        <v>677</v>
      </c>
      <c r="H155" s="100">
        <v>7180014065</v>
      </c>
    </row>
    <row r="156" spans="1:8" ht="39.9" customHeight="1" x14ac:dyDescent="0.2">
      <c r="A156" s="53">
        <v>11</v>
      </c>
      <c r="B156" s="17" t="s">
        <v>471</v>
      </c>
      <c r="C156" s="17" t="s">
        <v>472</v>
      </c>
      <c r="D156" s="17" t="s">
        <v>343</v>
      </c>
      <c r="E156" s="56">
        <v>40299</v>
      </c>
      <c r="F156" s="17" t="s">
        <v>765</v>
      </c>
      <c r="G156" s="17" t="s">
        <v>678</v>
      </c>
      <c r="H156" s="100">
        <v>7180014073</v>
      </c>
    </row>
    <row r="157" spans="1:8" ht="39.9" customHeight="1" x14ac:dyDescent="0.2">
      <c r="A157" s="53">
        <v>12</v>
      </c>
      <c r="B157" s="17" t="s">
        <v>473</v>
      </c>
      <c r="C157" s="17" t="s">
        <v>474</v>
      </c>
      <c r="D157" s="17" t="s">
        <v>340</v>
      </c>
      <c r="E157" s="56">
        <v>40725</v>
      </c>
      <c r="F157" s="17" t="s">
        <v>765</v>
      </c>
      <c r="G157" s="17" t="s">
        <v>679</v>
      </c>
      <c r="H157" s="100">
        <v>7180014081</v>
      </c>
    </row>
    <row r="158" spans="1:8" ht="39.9" customHeight="1" x14ac:dyDescent="0.2">
      <c r="A158" s="53">
        <v>13</v>
      </c>
      <c r="B158" s="17" t="s">
        <v>475</v>
      </c>
      <c r="C158" s="17" t="s">
        <v>476</v>
      </c>
      <c r="D158" s="17" t="s">
        <v>369</v>
      </c>
      <c r="E158" s="56">
        <v>40695</v>
      </c>
      <c r="F158" s="17" t="s">
        <v>765</v>
      </c>
      <c r="G158" s="17" t="s">
        <v>680</v>
      </c>
      <c r="H158" s="100">
        <v>7180014099</v>
      </c>
    </row>
    <row r="159" spans="1:8" ht="39.9" customHeight="1" x14ac:dyDescent="0.2">
      <c r="A159" s="53">
        <v>14</v>
      </c>
      <c r="B159" s="17" t="s">
        <v>477</v>
      </c>
      <c r="C159" s="17" t="s">
        <v>478</v>
      </c>
      <c r="D159" s="17" t="s">
        <v>340</v>
      </c>
      <c r="E159" s="56">
        <v>30498</v>
      </c>
      <c r="F159" s="17" t="s">
        <v>765</v>
      </c>
      <c r="G159" s="17" t="s">
        <v>681</v>
      </c>
      <c r="H159" s="100">
        <v>7180014107</v>
      </c>
    </row>
    <row r="160" spans="1:8" ht="39.9" customHeight="1" x14ac:dyDescent="0.2">
      <c r="A160" s="53">
        <v>15</v>
      </c>
      <c r="B160" s="17" t="s">
        <v>479</v>
      </c>
      <c r="C160" s="17" t="s">
        <v>480</v>
      </c>
      <c r="D160" s="17" t="s">
        <v>481</v>
      </c>
      <c r="E160" s="56">
        <v>40787</v>
      </c>
      <c r="F160" s="17" t="s">
        <v>765</v>
      </c>
      <c r="G160" s="17" t="s">
        <v>682</v>
      </c>
      <c r="H160" s="100">
        <v>7180014115</v>
      </c>
    </row>
    <row r="161" spans="1:8" ht="39.9" customHeight="1" x14ac:dyDescent="0.2">
      <c r="A161" s="53">
        <v>16</v>
      </c>
      <c r="B161" s="17" t="s">
        <v>482</v>
      </c>
      <c r="C161" s="17" t="s">
        <v>483</v>
      </c>
      <c r="D161" s="17" t="s">
        <v>383</v>
      </c>
      <c r="E161" s="56">
        <v>41000</v>
      </c>
      <c r="F161" s="17" t="s">
        <v>765</v>
      </c>
      <c r="G161" s="17" t="s">
        <v>683</v>
      </c>
      <c r="H161" s="100">
        <v>7180014123</v>
      </c>
    </row>
    <row r="162" spans="1:8" ht="39.9" customHeight="1" x14ac:dyDescent="0.2">
      <c r="A162" s="53">
        <v>17</v>
      </c>
      <c r="B162" s="17" t="s">
        <v>484</v>
      </c>
      <c r="C162" s="17" t="s">
        <v>485</v>
      </c>
      <c r="D162" s="17" t="s">
        <v>486</v>
      </c>
      <c r="E162" s="56">
        <v>40940</v>
      </c>
      <c r="F162" s="17" t="s">
        <v>765</v>
      </c>
      <c r="G162" s="17" t="s">
        <v>684</v>
      </c>
      <c r="H162" s="100">
        <v>7180014131</v>
      </c>
    </row>
    <row r="163" spans="1:8" ht="39.9" customHeight="1" x14ac:dyDescent="0.2">
      <c r="A163" s="53">
        <v>18</v>
      </c>
      <c r="B163" s="17" t="s">
        <v>487</v>
      </c>
      <c r="C163" s="17" t="s">
        <v>488</v>
      </c>
      <c r="D163" s="17" t="s">
        <v>340</v>
      </c>
      <c r="E163" s="56">
        <v>40634</v>
      </c>
      <c r="F163" s="17" t="s">
        <v>765</v>
      </c>
      <c r="G163" s="17" t="s">
        <v>685</v>
      </c>
      <c r="H163" s="100">
        <v>7180014149</v>
      </c>
    </row>
    <row r="164" spans="1:8" ht="39.9" customHeight="1" x14ac:dyDescent="0.2">
      <c r="A164" s="53">
        <v>19</v>
      </c>
      <c r="B164" s="17" t="s">
        <v>489</v>
      </c>
      <c r="C164" s="17" t="s">
        <v>490</v>
      </c>
      <c r="D164" s="17" t="s">
        <v>486</v>
      </c>
      <c r="E164" s="56">
        <v>40695</v>
      </c>
      <c r="F164" s="17" t="s">
        <v>765</v>
      </c>
      <c r="G164" s="17" t="s">
        <v>686</v>
      </c>
      <c r="H164" s="100">
        <v>7180014156</v>
      </c>
    </row>
    <row r="165" spans="1:8" ht="39.9" customHeight="1" x14ac:dyDescent="0.2">
      <c r="A165" s="53">
        <v>20</v>
      </c>
      <c r="B165" s="17" t="s">
        <v>491</v>
      </c>
      <c r="C165" s="17" t="s">
        <v>492</v>
      </c>
      <c r="D165" s="17" t="s">
        <v>357</v>
      </c>
      <c r="E165" s="56">
        <v>41030</v>
      </c>
      <c r="F165" s="17" t="s">
        <v>765</v>
      </c>
      <c r="G165" s="17" t="s">
        <v>687</v>
      </c>
      <c r="H165" s="100">
        <v>7180014164</v>
      </c>
    </row>
    <row r="166" spans="1:8" ht="39.9" customHeight="1" x14ac:dyDescent="0.2">
      <c r="A166" s="53">
        <v>21</v>
      </c>
      <c r="B166" s="17" t="s">
        <v>493</v>
      </c>
      <c r="C166" s="17" t="s">
        <v>494</v>
      </c>
      <c r="D166" s="17" t="s">
        <v>495</v>
      </c>
      <c r="E166" s="56">
        <v>41000</v>
      </c>
      <c r="F166" s="17" t="s">
        <v>765</v>
      </c>
      <c r="G166" s="17" t="s">
        <v>688</v>
      </c>
      <c r="H166" s="100">
        <v>7180014172</v>
      </c>
    </row>
    <row r="167" spans="1:8" ht="39.9" customHeight="1" x14ac:dyDescent="0.2">
      <c r="A167" s="53">
        <v>22</v>
      </c>
      <c r="B167" s="17" t="s">
        <v>496</v>
      </c>
      <c r="C167" s="17" t="s">
        <v>497</v>
      </c>
      <c r="D167" s="17" t="s">
        <v>498</v>
      </c>
      <c r="E167" s="56">
        <v>40664</v>
      </c>
      <c r="F167" s="17" t="s">
        <v>765</v>
      </c>
      <c r="G167" s="17" t="s">
        <v>689</v>
      </c>
      <c r="H167" s="100">
        <v>7180014180</v>
      </c>
    </row>
    <row r="168" spans="1:8" ht="39.9" customHeight="1" x14ac:dyDescent="0.2">
      <c r="A168" s="53">
        <v>23</v>
      </c>
      <c r="B168" s="17" t="s">
        <v>499</v>
      </c>
      <c r="C168" s="17" t="s">
        <v>500</v>
      </c>
      <c r="D168" s="17" t="s">
        <v>369</v>
      </c>
      <c r="E168" s="56">
        <v>41153</v>
      </c>
      <c r="F168" s="17" t="s">
        <v>765</v>
      </c>
      <c r="G168" s="17" t="s">
        <v>690</v>
      </c>
      <c r="H168" s="100">
        <v>7180014198</v>
      </c>
    </row>
    <row r="169" spans="1:8" ht="39.9" customHeight="1" x14ac:dyDescent="0.2">
      <c r="A169" s="53">
        <v>24</v>
      </c>
      <c r="B169" s="17" t="s">
        <v>501</v>
      </c>
      <c r="C169" s="17" t="s">
        <v>502</v>
      </c>
      <c r="D169" s="17" t="s">
        <v>503</v>
      </c>
      <c r="E169" s="56">
        <v>41061</v>
      </c>
      <c r="F169" s="17" t="s">
        <v>765</v>
      </c>
      <c r="G169" s="17" t="s">
        <v>691</v>
      </c>
      <c r="H169" s="100">
        <v>7180014206</v>
      </c>
    </row>
    <row r="170" spans="1:8" ht="39.9" customHeight="1" x14ac:dyDescent="0.2">
      <c r="A170" s="53">
        <v>25</v>
      </c>
      <c r="B170" s="17" t="s">
        <v>504</v>
      </c>
      <c r="C170" s="17" t="s">
        <v>505</v>
      </c>
      <c r="D170" s="17" t="s">
        <v>369</v>
      </c>
      <c r="E170" s="56">
        <v>41153</v>
      </c>
      <c r="F170" s="17" t="s">
        <v>765</v>
      </c>
      <c r="G170" s="17" t="s">
        <v>692</v>
      </c>
      <c r="H170" s="100">
        <v>7180014214</v>
      </c>
    </row>
    <row r="171" spans="1:8" ht="39.9" customHeight="1" x14ac:dyDescent="0.2">
      <c r="A171" s="53">
        <v>26</v>
      </c>
      <c r="B171" s="17" t="s">
        <v>506</v>
      </c>
      <c r="C171" s="17" t="s">
        <v>507</v>
      </c>
      <c r="D171" s="17" t="s">
        <v>369</v>
      </c>
      <c r="E171" s="56">
        <v>40695</v>
      </c>
      <c r="F171" s="17" t="s">
        <v>765</v>
      </c>
      <c r="G171" s="17" t="s">
        <v>693</v>
      </c>
      <c r="H171" s="100">
        <v>7180014222</v>
      </c>
    </row>
    <row r="172" spans="1:8" ht="39.9" customHeight="1" x14ac:dyDescent="0.2">
      <c r="A172" s="53">
        <v>27</v>
      </c>
      <c r="B172" s="17" t="s">
        <v>508</v>
      </c>
      <c r="C172" s="17" t="s">
        <v>509</v>
      </c>
      <c r="D172" s="17" t="s">
        <v>369</v>
      </c>
      <c r="E172" s="56">
        <v>40848</v>
      </c>
      <c r="F172" s="17" t="s">
        <v>765</v>
      </c>
      <c r="G172" s="17" t="s">
        <v>694</v>
      </c>
      <c r="H172" s="100">
        <v>7180014230</v>
      </c>
    </row>
    <row r="173" spans="1:8" ht="39.9" customHeight="1" x14ac:dyDescent="0.2">
      <c r="A173" s="53">
        <v>28</v>
      </c>
      <c r="B173" s="17" t="s">
        <v>510</v>
      </c>
      <c r="C173" s="17" t="s">
        <v>511</v>
      </c>
      <c r="D173" s="17" t="s">
        <v>369</v>
      </c>
      <c r="E173" s="56">
        <v>26634</v>
      </c>
      <c r="F173" s="17" t="s">
        <v>765</v>
      </c>
      <c r="G173" s="17" t="s">
        <v>695</v>
      </c>
      <c r="H173" s="100">
        <v>7180014248</v>
      </c>
    </row>
    <row r="174" spans="1:8" ht="39.9" customHeight="1" x14ac:dyDescent="0.2">
      <c r="A174" s="53">
        <v>29</v>
      </c>
      <c r="B174" s="17" t="s">
        <v>512</v>
      </c>
      <c r="C174" s="17" t="s">
        <v>513</v>
      </c>
      <c r="D174" s="17" t="s">
        <v>334</v>
      </c>
      <c r="E174" s="56">
        <v>41153</v>
      </c>
      <c r="F174" s="17" t="s">
        <v>765</v>
      </c>
      <c r="G174" s="17" t="s">
        <v>696</v>
      </c>
      <c r="H174" s="100">
        <v>7180014255</v>
      </c>
    </row>
    <row r="175" spans="1:8" ht="39.9" customHeight="1" x14ac:dyDescent="0.2">
      <c r="A175" s="53">
        <v>30</v>
      </c>
      <c r="B175" s="17" t="s">
        <v>514</v>
      </c>
      <c r="C175" s="17" t="s">
        <v>515</v>
      </c>
      <c r="D175" s="17" t="s">
        <v>343</v>
      </c>
      <c r="E175" s="56">
        <v>40664</v>
      </c>
      <c r="F175" s="17" t="s">
        <v>765</v>
      </c>
      <c r="G175" s="17" t="s">
        <v>697</v>
      </c>
      <c r="H175" s="100">
        <v>7180014263</v>
      </c>
    </row>
    <row r="176" spans="1:8" ht="39.9" customHeight="1" x14ac:dyDescent="0.2">
      <c r="A176" s="53">
        <v>31</v>
      </c>
      <c r="B176" s="17" t="s">
        <v>516</v>
      </c>
      <c r="C176" s="17" t="s">
        <v>517</v>
      </c>
      <c r="D176" s="17" t="s">
        <v>518</v>
      </c>
      <c r="E176" s="56">
        <v>36861</v>
      </c>
      <c r="F176" s="17" t="s">
        <v>765</v>
      </c>
      <c r="G176" s="17" t="s">
        <v>698</v>
      </c>
      <c r="H176" s="100">
        <v>7180014271</v>
      </c>
    </row>
    <row r="177" spans="1:8" ht="39.9" customHeight="1" x14ac:dyDescent="0.2">
      <c r="A177" s="53">
        <v>32</v>
      </c>
      <c r="B177" s="17" t="s">
        <v>519</v>
      </c>
      <c r="C177" s="17" t="s">
        <v>520</v>
      </c>
      <c r="D177" s="17" t="s">
        <v>372</v>
      </c>
      <c r="E177" s="56">
        <v>41122</v>
      </c>
      <c r="F177" s="17" t="s">
        <v>765</v>
      </c>
      <c r="G177" s="17" t="s">
        <v>699</v>
      </c>
      <c r="H177" s="100">
        <v>7180014289</v>
      </c>
    </row>
    <row r="178" spans="1:8" ht="39.9" customHeight="1" x14ac:dyDescent="0.2">
      <c r="A178" s="53">
        <v>33</v>
      </c>
      <c r="B178" s="17" t="s">
        <v>521</v>
      </c>
      <c r="C178" s="17" t="s">
        <v>522</v>
      </c>
      <c r="D178" s="17" t="s">
        <v>464</v>
      </c>
      <c r="E178" s="56">
        <v>40969</v>
      </c>
      <c r="F178" s="17" t="s">
        <v>765</v>
      </c>
      <c r="G178" s="17" t="s">
        <v>700</v>
      </c>
      <c r="H178" s="100">
        <v>7180014297</v>
      </c>
    </row>
    <row r="179" spans="1:8" ht="39.9" customHeight="1" x14ac:dyDescent="0.2">
      <c r="A179" s="53">
        <v>34</v>
      </c>
      <c r="B179" s="17" t="s">
        <v>523</v>
      </c>
      <c r="C179" s="17" t="s">
        <v>524</v>
      </c>
      <c r="D179" s="17" t="s">
        <v>357</v>
      </c>
      <c r="E179" s="56">
        <v>40787</v>
      </c>
      <c r="F179" s="17" t="s">
        <v>765</v>
      </c>
      <c r="G179" s="17" t="s">
        <v>701</v>
      </c>
      <c r="H179" s="100">
        <v>7180014305</v>
      </c>
    </row>
    <row r="180" spans="1:8" ht="39.9" customHeight="1" x14ac:dyDescent="0.2">
      <c r="A180" s="53">
        <v>35</v>
      </c>
      <c r="B180" s="17" t="s">
        <v>525</v>
      </c>
      <c r="C180" s="17" t="s">
        <v>526</v>
      </c>
      <c r="D180" s="17" t="s">
        <v>527</v>
      </c>
      <c r="E180" s="56">
        <v>41183</v>
      </c>
      <c r="F180" s="17" t="s">
        <v>765</v>
      </c>
      <c r="G180" s="17" t="s">
        <v>702</v>
      </c>
      <c r="H180" s="100">
        <v>7180014313</v>
      </c>
    </row>
    <row r="181" spans="1:8" ht="39.9" customHeight="1" x14ac:dyDescent="0.2">
      <c r="A181" s="53">
        <v>36</v>
      </c>
      <c r="B181" s="17" t="s">
        <v>528</v>
      </c>
      <c r="C181" s="17" t="s">
        <v>529</v>
      </c>
      <c r="D181" s="17" t="s">
        <v>340</v>
      </c>
      <c r="E181" s="56">
        <v>40940</v>
      </c>
      <c r="F181" s="17" t="s">
        <v>765</v>
      </c>
      <c r="G181" s="17" t="s">
        <v>703</v>
      </c>
      <c r="H181" s="100">
        <v>7180014321</v>
      </c>
    </row>
    <row r="182" spans="1:8" ht="39.9" customHeight="1" x14ac:dyDescent="0.2">
      <c r="A182" s="53">
        <v>37</v>
      </c>
      <c r="B182" s="17" t="s">
        <v>530</v>
      </c>
      <c r="C182" s="17" t="s">
        <v>531</v>
      </c>
      <c r="D182" s="17" t="s">
        <v>532</v>
      </c>
      <c r="E182" s="56">
        <v>40969</v>
      </c>
      <c r="F182" s="17" t="s">
        <v>765</v>
      </c>
      <c r="G182" s="17" t="s">
        <v>704</v>
      </c>
      <c r="H182" s="100">
        <v>7180014339</v>
      </c>
    </row>
    <row r="183" spans="1:8" ht="39.9" customHeight="1" x14ac:dyDescent="0.2">
      <c r="A183" s="53">
        <v>38</v>
      </c>
      <c r="B183" s="17" t="s">
        <v>533</v>
      </c>
      <c r="C183" s="17" t="s">
        <v>534</v>
      </c>
      <c r="D183" s="17" t="s">
        <v>337</v>
      </c>
      <c r="E183" s="56">
        <v>40575</v>
      </c>
      <c r="F183" s="17" t="s">
        <v>765</v>
      </c>
      <c r="G183" s="17" t="s">
        <v>705</v>
      </c>
      <c r="H183" s="100">
        <v>7180014347</v>
      </c>
    </row>
    <row r="184" spans="1:8" ht="39.9" customHeight="1" x14ac:dyDescent="0.2">
      <c r="A184" s="53">
        <v>39</v>
      </c>
      <c r="B184" s="17" t="s">
        <v>535</v>
      </c>
      <c r="C184" s="17" t="s">
        <v>536</v>
      </c>
      <c r="D184" s="17" t="s">
        <v>328</v>
      </c>
      <c r="E184" s="56">
        <v>40664</v>
      </c>
      <c r="F184" s="17" t="s">
        <v>765</v>
      </c>
      <c r="G184" s="17" t="s">
        <v>706</v>
      </c>
      <c r="H184" s="100">
        <v>7180014354</v>
      </c>
    </row>
    <row r="185" spans="1:8" ht="39.9" customHeight="1" x14ac:dyDescent="0.2">
      <c r="A185" s="53">
        <v>40</v>
      </c>
      <c r="B185" s="17" t="s">
        <v>537</v>
      </c>
      <c r="C185" s="17" t="s">
        <v>538</v>
      </c>
      <c r="D185" s="17" t="s">
        <v>328</v>
      </c>
      <c r="E185" s="56">
        <v>41000</v>
      </c>
      <c r="F185" s="17" t="s">
        <v>765</v>
      </c>
      <c r="G185" s="17" t="s">
        <v>707</v>
      </c>
      <c r="H185" s="100">
        <v>7180014362</v>
      </c>
    </row>
    <row r="186" spans="1:8" ht="39.9" customHeight="1" x14ac:dyDescent="0.2">
      <c r="A186" s="53">
        <v>41</v>
      </c>
      <c r="B186" s="17" t="s">
        <v>539</v>
      </c>
      <c r="C186" s="17" t="s">
        <v>540</v>
      </c>
      <c r="D186" s="17" t="s">
        <v>346</v>
      </c>
      <c r="E186" s="56">
        <v>40787</v>
      </c>
      <c r="F186" s="17" t="s">
        <v>765</v>
      </c>
      <c r="G186" s="17" t="s">
        <v>754</v>
      </c>
      <c r="H186" s="100">
        <v>7180014370</v>
      </c>
    </row>
    <row r="187" spans="1:8" ht="39.9" customHeight="1" x14ac:dyDescent="0.2">
      <c r="A187" s="53">
        <v>42</v>
      </c>
      <c r="B187" s="17" t="s">
        <v>541</v>
      </c>
      <c r="C187" s="17" t="s">
        <v>542</v>
      </c>
      <c r="D187" s="17" t="s">
        <v>543</v>
      </c>
      <c r="E187" s="56">
        <v>40664</v>
      </c>
      <c r="F187" s="17" t="s">
        <v>765</v>
      </c>
      <c r="G187" s="17" t="s">
        <v>755</v>
      </c>
      <c r="H187" s="100">
        <v>7180014388</v>
      </c>
    </row>
    <row r="188" spans="1:8" ht="39.9" customHeight="1" x14ac:dyDescent="0.2">
      <c r="A188" s="53">
        <v>43</v>
      </c>
      <c r="B188" s="17" t="s">
        <v>544</v>
      </c>
      <c r="C188" s="17" t="s">
        <v>545</v>
      </c>
      <c r="D188" s="17" t="s">
        <v>366</v>
      </c>
      <c r="E188" s="56">
        <v>40848</v>
      </c>
      <c r="F188" s="17" t="s">
        <v>765</v>
      </c>
      <c r="G188" s="17" t="s">
        <v>756</v>
      </c>
      <c r="H188" s="100">
        <v>7180014396</v>
      </c>
    </row>
    <row r="189" spans="1:8" ht="39.9" customHeight="1" x14ac:dyDescent="0.2">
      <c r="A189" s="53">
        <v>44</v>
      </c>
      <c r="B189" s="17" t="s">
        <v>546</v>
      </c>
      <c r="C189" s="17" t="s">
        <v>547</v>
      </c>
      <c r="D189" s="17" t="s">
        <v>372</v>
      </c>
      <c r="E189" s="56">
        <v>40787</v>
      </c>
      <c r="F189" s="17" t="s">
        <v>765</v>
      </c>
      <c r="G189" s="17" t="s">
        <v>757</v>
      </c>
      <c r="H189" s="100">
        <v>7180014404</v>
      </c>
    </row>
    <row r="190" spans="1:8" ht="39.9" customHeight="1" x14ac:dyDescent="0.2">
      <c r="A190" s="53">
        <v>45</v>
      </c>
      <c r="B190" s="17" t="s">
        <v>548</v>
      </c>
      <c r="C190" s="17" t="s">
        <v>549</v>
      </c>
      <c r="D190" s="17" t="s">
        <v>357</v>
      </c>
      <c r="E190" s="56">
        <v>41000</v>
      </c>
      <c r="F190" s="17" t="s">
        <v>765</v>
      </c>
      <c r="G190" s="17" t="s">
        <v>758</v>
      </c>
      <c r="H190" s="100">
        <v>7180014412</v>
      </c>
    </row>
    <row r="191" spans="1:8" ht="39.9" customHeight="1" x14ac:dyDescent="0.2">
      <c r="A191" s="53">
        <v>46</v>
      </c>
      <c r="B191" s="17" t="s">
        <v>550</v>
      </c>
      <c r="C191" s="17" t="s">
        <v>551</v>
      </c>
      <c r="D191" s="17" t="s">
        <v>532</v>
      </c>
      <c r="E191" s="56">
        <v>41091</v>
      </c>
      <c r="F191" s="17" t="s">
        <v>765</v>
      </c>
      <c r="G191" s="17" t="s">
        <v>759</v>
      </c>
      <c r="H191" s="100">
        <v>7180014420</v>
      </c>
    </row>
    <row r="192" spans="1:8" ht="39.9" customHeight="1" x14ac:dyDescent="0.2">
      <c r="A192" s="53">
        <v>47</v>
      </c>
      <c r="B192" s="17" t="s">
        <v>552</v>
      </c>
      <c r="C192" s="17" t="s">
        <v>553</v>
      </c>
      <c r="D192" s="17" t="s">
        <v>351</v>
      </c>
      <c r="E192" s="56">
        <v>40057</v>
      </c>
      <c r="F192" s="17" t="s">
        <v>765</v>
      </c>
      <c r="G192" s="17" t="s">
        <v>760</v>
      </c>
      <c r="H192" s="100">
        <v>7180014438</v>
      </c>
    </row>
    <row r="193" spans="1:8" ht="39.9" customHeight="1" x14ac:dyDescent="0.2">
      <c r="B193" s="185" t="s">
        <v>16489</v>
      </c>
      <c r="C193" s="57"/>
      <c r="D193" s="57"/>
      <c r="E193" s="57"/>
      <c r="F193" s="57"/>
      <c r="G193" s="57"/>
      <c r="H193" s="57"/>
    </row>
    <row r="194" spans="1:8" ht="39.9" customHeight="1" thickBot="1" x14ac:dyDescent="0.25">
      <c r="B194" s="13" t="s">
        <v>5362</v>
      </c>
      <c r="C194" s="13" t="s">
        <v>5363</v>
      </c>
      <c r="D194" s="13" t="s">
        <v>5364</v>
      </c>
      <c r="E194" s="13" t="s">
        <v>5365</v>
      </c>
      <c r="F194" s="13" t="s">
        <v>5366</v>
      </c>
      <c r="G194" s="13" t="s">
        <v>5368</v>
      </c>
      <c r="H194" s="186" t="s">
        <v>5367</v>
      </c>
    </row>
    <row r="195" spans="1:8" ht="39.9" customHeight="1" thickTop="1" x14ac:dyDescent="0.2">
      <c r="A195" s="53">
        <v>1</v>
      </c>
      <c r="B195" s="17" t="s">
        <v>554</v>
      </c>
      <c r="C195" s="17" t="s">
        <v>555</v>
      </c>
      <c r="D195" s="17" t="s">
        <v>140</v>
      </c>
      <c r="E195" s="17">
        <v>2013.4</v>
      </c>
      <c r="F195" s="17" t="s">
        <v>766</v>
      </c>
      <c r="G195" s="17" t="s">
        <v>767</v>
      </c>
      <c r="H195" s="100">
        <v>7180020021</v>
      </c>
    </row>
    <row r="196" spans="1:8" ht="39.9" customHeight="1" x14ac:dyDescent="0.2">
      <c r="A196" s="53">
        <v>2</v>
      </c>
      <c r="B196" s="17" t="s">
        <v>556</v>
      </c>
      <c r="C196" s="17" t="s">
        <v>557</v>
      </c>
      <c r="D196" s="17" t="s">
        <v>156</v>
      </c>
      <c r="E196" s="17">
        <v>2013.5</v>
      </c>
      <c r="F196" s="17" t="s">
        <v>766</v>
      </c>
      <c r="G196" s="17" t="s">
        <v>768</v>
      </c>
      <c r="H196" s="100">
        <v>7180020039</v>
      </c>
    </row>
    <row r="197" spans="1:8" ht="39.9" customHeight="1" x14ac:dyDescent="0.2">
      <c r="A197" s="53">
        <v>3</v>
      </c>
      <c r="B197" s="17" t="s">
        <v>558</v>
      </c>
      <c r="C197" s="17" t="s">
        <v>559</v>
      </c>
      <c r="D197" s="17" t="s">
        <v>153</v>
      </c>
      <c r="E197" s="17">
        <v>2013.4</v>
      </c>
      <c r="F197" s="17" t="s">
        <v>766</v>
      </c>
      <c r="G197" s="17" t="s">
        <v>769</v>
      </c>
      <c r="H197" s="100">
        <v>7180020047</v>
      </c>
    </row>
    <row r="198" spans="1:8" ht="39.9" customHeight="1" x14ac:dyDescent="0.2">
      <c r="A198" s="53">
        <v>4</v>
      </c>
      <c r="B198" s="17" t="s">
        <v>560</v>
      </c>
      <c r="C198" s="17" t="s">
        <v>561</v>
      </c>
      <c r="D198" s="17" t="s">
        <v>137</v>
      </c>
      <c r="E198" s="17">
        <v>2013.7</v>
      </c>
      <c r="F198" s="17" t="s">
        <v>766</v>
      </c>
      <c r="G198" s="17" t="s">
        <v>770</v>
      </c>
      <c r="H198" s="100">
        <v>7180020054</v>
      </c>
    </row>
    <row r="199" spans="1:8" ht="39.9" customHeight="1" x14ac:dyDescent="0.2">
      <c r="A199" s="53">
        <v>5</v>
      </c>
      <c r="B199" s="17" t="s">
        <v>562</v>
      </c>
      <c r="C199" s="17" t="s">
        <v>563</v>
      </c>
      <c r="D199" s="17" t="s">
        <v>564</v>
      </c>
      <c r="E199" s="17">
        <v>2013.9</v>
      </c>
      <c r="F199" s="17" t="s">
        <v>766</v>
      </c>
      <c r="G199" s="17" t="s">
        <v>771</v>
      </c>
      <c r="H199" s="100">
        <v>7180020062</v>
      </c>
    </row>
    <row r="200" spans="1:8" ht="39.9" customHeight="1" x14ac:dyDescent="0.2">
      <c r="A200" s="53">
        <v>6</v>
      </c>
      <c r="B200" s="17" t="s">
        <v>565</v>
      </c>
      <c r="C200" s="17" t="s">
        <v>566</v>
      </c>
      <c r="D200" s="17" t="s">
        <v>182</v>
      </c>
      <c r="E200" s="17">
        <v>2013.6</v>
      </c>
      <c r="F200" s="17" t="s">
        <v>766</v>
      </c>
      <c r="G200" s="17" t="s">
        <v>772</v>
      </c>
      <c r="H200" s="100">
        <v>7180020070</v>
      </c>
    </row>
    <row r="201" spans="1:8" ht="39.9" customHeight="1" x14ac:dyDescent="0.2">
      <c r="A201" s="53">
        <v>7</v>
      </c>
      <c r="B201" s="17" t="s">
        <v>567</v>
      </c>
      <c r="C201" s="17" t="s">
        <v>568</v>
      </c>
      <c r="D201" s="17" t="s">
        <v>140</v>
      </c>
      <c r="E201" s="17">
        <v>2013.5</v>
      </c>
      <c r="F201" s="17" t="s">
        <v>766</v>
      </c>
      <c r="G201" s="17" t="s">
        <v>773</v>
      </c>
      <c r="H201" s="100">
        <v>7180020088</v>
      </c>
    </row>
    <row r="202" spans="1:8" ht="39.9" customHeight="1" x14ac:dyDescent="0.2">
      <c r="A202" s="53">
        <v>8</v>
      </c>
      <c r="B202" s="17" t="s">
        <v>569</v>
      </c>
      <c r="C202" s="17" t="s">
        <v>570</v>
      </c>
      <c r="D202" s="17" t="s">
        <v>182</v>
      </c>
      <c r="E202" s="17">
        <v>2013.4</v>
      </c>
      <c r="F202" s="17" t="s">
        <v>766</v>
      </c>
      <c r="G202" s="17" t="s">
        <v>774</v>
      </c>
      <c r="H202" s="100">
        <v>7180020096</v>
      </c>
    </row>
    <row r="203" spans="1:8" ht="39.9" customHeight="1" x14ac:dyDescent="0.2">
      <c r="A203" s="53">
        <v>9</v>
      </c>
      <c r="B203" s="17" t="s">
        <v>571</v>
      </c>
      <c r="C203" s="17" t="s">
        <v>572</v>
      </c>
      <c r="D203" s="17" t="s">
        <v>159</v>
      </c>
      <c r="E203" s="17">
        <v>2013.9</v>
      </c>
      <c r="F203" s="17" t="s">
        <v>766</v>
      </c>
      <c r="G203" s="17" t="s">
        <v>775</v>
      </c>
      <c r="H203" s="100">
        <v>7180020104</v>
      </c>
    </row>
    <row r="204" spans="1:8" ht="39.9" customHeight="1" x14ac:dyDescent="0.2">
      <c r="A204" s="53">
        <v>10</v>
      </c>
      <c r="B204" s="17" t="s">
        <v>573</v>
      </c>
      <c r="C204" s="17" t="s">
        <v>574</v>
      </c>
      <c r="D204" s="17" t="s">
        <v>274</v>
      </c>
      <c r="E204" s="17">
        <v>2013.5</v>
      </c>
      <c r="F204" s="17" t="s">
        <v>766</v>
      </c>
      <c r="G204" s="17" t="s">
        <v>776</v>
      </c>
      <c r="H204" s="100">
        <v>7180020112</v>
      </c>
    </row>
    <row r="205" spans="1:8" ht="39.9" customHeight="1" x14ac:dyDescent="0.2">
      <c r="A205" s="53">
        <v>11</v>
      </c>
      <c r="B205" s="17" t="s">
        <v>575</v>
      </c>
      <c r="C205" s="17" t="s">
        <v>576</v>
      </c>
      <c r="D205" s="17" t="s">
        <v>243</v>
      </c>
      <c r="E205" s="17">
        <v>2012.4</v>
      </c>
      <c r="F205" s="17" t="s">
        <v>766</v>
      </c>
      <c r="G205" s="17" t="s">
        <v>777</v>
      </c>
      <c r="H205" s="100">
        <v>7180020120</v>
      </c>
    </row>
    <row r="206" spans="1:8" ht="39.9" customHeight="1" x14ac:dyDescent="0.2">
      <c r="A206" s="53">
        <v>12</v>
      </c>
      <c r="B206" s="17" t="s">
        <v>577</v>
      </c>
      <c r="C206" s="17" t="s">
        <v>578</v>
      </c>
      <c r="D206" s="17" t="s">
        <v>579</v>
      </c>
      <c r="E206" s="17">
        <v>2013.3</v>
      </c>
      <c r="F206" s="17" t="s">
        <v>766</v>
      </c>
      <c r="G206" s="17" t="s">
        <v>778</v>
      </c>
      <c r="H206" s="100">
        <v>7180020138</v>
      </c>
    </row>
    <row r="207" spans="1:8" ht="39.9" customHeight="1" x14ac:dyDescent="0.2">
      <c r="A207" s="53">
        <v>13</v>
      </c>
      <c r="B207" s="17" t="s">
        <v>580</v>
      </c>
      <c r="C207" s="17" t="s">
        <v>581</v>
      </c>
      <c r="D207" s="17" t="s">
        <v>582</v>
      </c>
      <c r="E207" s="17">
        <v>2012.3</v>
      </c>
      <c r="F207" s="17" t="s">
        <v>766</v>
      </c>
      <c r="G207" s="17" t="s">
        <v>779</v>
      </c>
      <c r="H207" s="100">
        <v>7180020146</v>
      </c>
    </row>
    <row r="208" spans="1:8" ht="39.9" customHeight="1" x14ac:dyDescent="0.2">
      <c r="A208" s="53">
        <v>14</v>
      </c>
      <c r="B208" s="17" t="s">
        <v>583</v>
      </c>
      <c r="C208" s="17" t="s">
        <v>584</v>
      </c>
      <c r="D208" s="17" t="s">
        <v>143</v>
      </c>
      <c r="E208" s="17">
        <v>2013.3</v>
      </c>
      <c r="F208" s="17" t="s">
        <v>766</v>
      </c>
      <c r="G208" s="17" t="s">
        <v>780</v>
      </c>
      <c r="H208" s="100">
        <v>7180020153</v>
      </c>
    </row>
    <row r="209" spans="1:8" ht="39.9" customHeight="1" x14ac:dyDescent="0.2">
      <c r="A209" s="53">
        <v>15</v>
      </c>
      <c r="B209" s="17" t="s">
        <v>585</v>
      </c>
      <c r="C209" s="17" t="s">
        <v>586</v>
      </c>
      <c r="D209" s="17" t="s">
        <v>137</v>
      </c>
      <c r="E209" s="17">
        <v>2013.7</v>
      </c>
      <c r="F209" s="17" t="s">
        <v>766</v>
      </c>
      <c r="G209" s="17" t="s">
        <v>781</v>
      </c>
      <c r="H209" s="100">
        <v>7180020161</v>
      </c>
    </row>
    <row r="210" spans="1:8" ht="39.9" customHeight="1" x14ac:dyDescent="0.2">
      <c r="A210" s="53">
        <v>16</v>
      </c>
      <c r="B210" s="17" t="s">
        <v>587</v>
      </c>
      <c r="C210" s="17" t="s">
        <v>588</v>
      </c>
      <c r="D210" s="17" t="s">
        <v>589</v>
      </c>
      <c r="E210" s="17">
        <v>2012.1</v>
      </c>
      <c r="F210" s="17" t="s">
        <v>766</v>
      </c>
      <c r="G210" s="17" t="s">
        <v>782</v>
      </c>
      <c r="H210" s="100">
        <v>7180020179</v>
      </c>
    </row>
    <row r="211" spans="1:8" ht="39.9" customHeight="1" x14ac:dyDescent="0.2">
      <c r="A211" s="53">
        <v>17</v>
      </c>
      <c r="B211" s="17" t="s">
        <v>590</v>
      </c>
      <c r="C211" s="17" t="s">
        <v>591</v>
      </c>
      <c r="D211" s="17" t="s">
        <v>592</v>
      </c>
      <c r="E211" s="17">
        <v>2013.1</v>
      </c>
      <c r="F211" s="17" t="s">
        <v>766</v>
      </c>
      <c r="G211" s="17" t="s">
        <v>783</v>
      </c>
      <c r="H211" s="100">
        <v>7180020187</v>
      </c>
    </row>
    <row r="212" spans="1:8" ht="39.9" customHeight="1" x14ac:dyDescent="0.2">
      <c r="A212" s="53">
        <v>18</v>
      </c>
      <c r="B212" s="17" t="s">
        <v>593</v>
      </c>
      <c r="C212" s="17" t="s">
        <v>594</v>
      </c>
      <c r="D212" s="17" t="s">
        <v>595</v>
      </c>
      <c r="E212" s="17">
        <v>2013.4</v>
      </c>
      <c r="F212" s="17" t="s">
        <v>766</v>
      </c>
      <c r="G212" s="17" t="s">
        <v>784</v>
      </c>
      <c r="H212" s="100">
        <v>7180020195</v>
      </c>
    </row>
    <row r="213" spans="1:8" ht="39.9" customHeight="1" x14ac:dyDescent="0.2">
      <c r="A213" s="53">
        <v>19</v>
      </c>
      <c r="B213" s="17" t="s">
        <v>596</v>
      </c>
      <c r="C213" s="17" t="s">
        <v>597</v>
      </c>
      <c r="D213" s="17" t="s">
        <v>598</v>
      </c>
      <c r="E213" s="17">
        <v>2012.11</v>
      </c>
      <c r="F213" s="17" t="s">
        <v>766</v>
      </c>
      <c r="G213" s="17" t="s">
        <v>785</v>
      </c>
      <c r="H213" s="100">
        <v>7180020203</v>
      </c>
    </row>
    <row r="214" spans="1:8" ht="39.9" customHeight="1" x14ac:dyDescent="0.2">
      <c r="A214" s="53">
        <v>20</v>
      </c>
      <c r="B214" s="17" t="s">
        <v>599</v>
      </c>
      <c r="C214" s="17" t="s">
        <v>600</v>
      </c>
      <c r="D214" s="17" t="s">
        <v>159</v>
      </c>
      <c r="E214" s="17">
        <v>2013.6</v>
      </c>
      <c r="F214" s="17" t="s">
        <v>766</v>
      </c>
      <c r="G214" s="17" t="s">
        <v>786</v>
      </c>
      <c r="H214" s="100">
        <v>7180020211</v>
      </c>
    </row>
    <row r="215" spans="1:8" ht="39.9" customHeight="1" x14ac:dyDescent="0.2">
      <c r="A215" s="53">
        <v>21</v>
      </c>
      <c r="B215" s="17" t="s">
        <v>601</v>
      </c>
      <c r="C215" s="17" t="s">
        <v>602</v>
      </c>
      <c r="D215" s="17" t="s">
        <v>159</v>
      </c>
      <c r="E215" s="17">
        <v>2012.8</v>
      </c>
      <c r="F215" s="17" t="s">
        <v>766</v>
      </c>
      <c r="G215" s="17" t="s">
        <v>787</v>
      </c>
      <c r="H215" s="100">
        <v>7180020229</v>
      </c>
    </row>
    <row r="216" spans="1:8" ht="39.9" customHeight="1" x14ac:dyDescent="0.2">
      <c r="A216" s="53">
        <v>22</v>
      </c>
      <c r="B216" s="17" t="s">
        <v>603</v>
      </c>
      <c r="C216" s="17" t="s">
        <v>604</v>
      </c>
      <c r="D216" s="17" t="s">
        <v>605</v>
      </c>
      <c r="E216" s="17">
        <v>2013.3</v>
      </c>
      <c r="F216" s="17" t="s">
        <v>766</v>
      </c>
      <c r="G216" s="17" t="s">
        <v>788</v>
      </c>
      <c r="H216" s="100">
        <v>7180020237</v>
      </c>
    </row>
    <row r="217" spans="1:8" ht="39.9" customHeight="1" x14ac:dyDescent="0.2">
      <c r="A217" s="53">
        <v>23</v>
      </c>
      <c r="B217" s="17" t="s">
        <v>12775</v>
      </c>
      <c r="C217" s="17" t="s">
        <v>12776</v>
      </c>
      <c r="D217" s="17" t="s">
        <v>12777</v>
      </c>
      <c r="E217" s="17">
        <v>2012.5</v>
      </c>
      <c r="F217" s="17" t="s">
        <v>766</v>
      </c>
      <c r="G217" s="17" t="s">
        <v>789</v>
      </c>
      <c r="H217" s="100">
        <v>7180020245</v>
      </c>
    </row>
    <row r="218" spans="1:8" ht="39.9" customHeight="1" x14ac:dyDescent="0.2">
      <c r="A218" s="53">
        <v>24</v>
      </c>
      <c r="B218" s="17" t="s">
        <v>607</v>
      </c>
      <c r="C218" s="17" t="s">
        <v>608</v>
      </c>
      <c r="D218" s="17" t="s">
        <v>609</v>
      </c>
      <c r="E218" s="17">
        <v>2012.6</v>
      </c>
      <c r="F218" s="17" t="s">
        <v>766</v>
      </c>
      <c r="G218" s="17" t="s">
        <v>790</v>
      </c>
      <c r="H218" s="100">
        <v>7180020252</v>
      </c>
    </row>
    <row r="219" spans="1:8" ht="39.9" customHeight="1" x14ac:dyDescent="0.2">
      <c r="A219" s="53">
        <v>25</v>
      </c>
      <c r="B219" s="17" t="s">
        <v>610</v>
      </c>
      <c r="C219" s="17" t="s">
        <v>611</v>
      </c>
      <c r="D219" s="17" t="s">
        <v>137</v>
      </c>
      <c r="E219" s="17">
        <v>2013.5</v>
      </c>
      <c r="F219" s="17" t="s">
        <v>766</v>
      </c>
      <c r="G219" s="17" t="s">
        <v>791</v>
      </c>
      <c r="H219" s="100">
        <v>7180020260</v>
      </c>
    </row>
    <row r="220" spans="1:8" ht="39.9" customHeight="1" x14ac:dyDescent="0.2">
      <c r="A220" s="53">
        <v>26</v>
      </c>
      <c r="B220" s="17" t="s">
        <v>612</v>
      </c>
      <c r="C220" s="17" t="s">
        <v>613</v>
      </c>
      <c r="D220" s="17" t="s">
        <v>614</v>
      </c>
      <c r="E220" s="17">
        <v>2013.7</v>
      </c>
      <c r="F220" s="17" t="s">
        <v>766</v>
      </c>
      <c r="G220" s="17" t="s">
        <v>792</v>
      </c>
      <c r="H220" s="100">
        <v>7180020278</v>
      </c>
    </row>
    <row r="221" spans="1:8" ht="39.9" customHeight="1" x14ac:dyDescent="0.2">
      <c r="A221" s="53">
        <v>27</v>
      </c>
      <c r="B221" s="17" t="s">
        <v>615</v>
      </c>
      <c r="C221" s="17" t="s">
        <v>616</v>
      </c>
      <c r="D221" s="17" t="s">
        <v>589</v>
      </c>
      <c r="E221" s="17">
        <v>2010.5</v>
      </c>
      <c r="F221" s="17" t="s">
        <v>766</v>
      </c>
      <c r="G221" s="17" t="s">
        <v>793</v>
      </c>
      <c r="H221" s="100">
        <v>7180020286</v>
      </c>
    </row>
    <row r="222" spans="1:8" ht="39.9" customHeight="1" x14ac:dyDescent="0.2">
      <c r="A222" s="53">
        <v>28</v>
      </c>
      <c r="B222" s="17" t="s">
        <v>617</v>
      </c>
      <c r="C222" s="17" t="s">
        <v>618</v>
      </c>
      <c r="D222" s="17" t="s">
        <v>589</v>
      </c>
      <c r="E222" s="17">
        <v>2012.7</v>
      </c>
      <c r="F222" s="17" t="s">
        <v>766</v>
      </c>
      <c r="G222" s="17" t="s">
        <v>794</v>
      </c>
      <c r="H222" s="100">
        <v>7180020294</v>
      </c>
    </row>
    <row r="223" spans="1:8" ht="39.9" customHeight="1" x14ac:dyDescent="0.2">
      <c r="A223" s="53">
        <v>29</v>
      </c>
      <c r="B223" s="17" t="s">
        <v>619</v>
      </c>
      <c r="C223" s="17" t="s">
        <v>620</v>
      </c>
      <c r="D223" s="17" t="s">
        <v>140</v>
      </c>
      <c r="E223" s="17">
        <v>2013.1</v>
      </c>
      <c r="F223" s="17" t="s">
        <v>766</v>
      </c>
      <c r="G223" s="17" t="s">
        <v>795</v>
      </c>
      <c r="H223" s="100">
        <v>7180020302</v>
      </c>
    </row>
    <row r="224" spans="1:8" ht="39.9" customHeight="1" x14ac:dyDescent="0.2">
      <c r="A224" s="53">
        <v>30</v>
      </c>
      <c r="B224" s="17" t="s">
        <v>621</v>
      </c>
      <c r="C224" s="17" t="s">
        <v>622</v>
      </c>
      <c r="D224" s="17" t="s">
        <v>623</v>
      </c>
      <c r="E224" s="17">
        <v>2011.5</v>
      </c>
      <c r="F224" s="17" t="s">
        <v>766</v>
      </c>
      <c r="G224" s="17" t="s">
        <v>796</v>
      </c>
      <c r="H224" s="100">
        <v>7180020310</v>
      </c>
    </row>
    <row r="225" spans="1:8" ht="39.9" customHeight="1" x14ac:dyDescent="0.2">
      <c r="A225" s="53">
        <v>31</v>
      </c>
      <c r="B225" s="17" t="s">
        <v>624</v>
      </c>
      <c r="C225" s="17" t="s">
        <v>625</v>
      </c>
      <c r="D225" s="17" t="s">
        <v>626</v>
      </c>
      <c r="E225" s="17">
        <v>2010.11</v>
      </c>
      <c r="F225" s="17" t="s">
        <v>766</v>
      </c>
      <c r="G225" s="17" t="s">
        <v>797</v>
      </c>
      <c r="H225" s="100">
        <v>7180020328</v>
      </c>
    </row>
    <row r="226" spans="1:8" ht="39.9" customHeight="1" x14ac:dyDescent="0.2">
      <c r="A226" s="53">
        <v>32</v>
      </c>
      <c r="B226" s="17" t="s">
        <v>627</v>
      </c>
      <c r="C226" s="17" t="s">
        <v>628</v>
      </c>
      <c r="D226" s="17" t="s">
        <v>299</v>
      </c>
      <c r="E226" s="17">
        <v>2012.11</v>
      </c>
      <c r="F226" s="17" t="s">
        <v>766</v>
      </c>
      <c r="G226" s="17" t="s">
        <v>798</v>
      </c>
      <c r="H226" s="100">
        <v>7180020336</v>
      </c>
    </row>
    <row r="227" spans="1:8" ht="39.9" customHeight="1" x14ac:dyDescent="0.2">
      <c r="A227" s="53">
        <v>33</v>
      </c>
      <c r="B227" s="17" t="s">
        <v>629</v>
      </c>
      <c r="C227" s="17" t="s">
        <v>630</v>
      </c>
      <c r="D227" s="17" t="s">
        <v>631</v>
      </c>
      <c r="E227" s="17">
        <v>2012.7</v>
      </c>
      <c r="F227" s="17" t="s">
        <v>766</v>
      </c>
      <c r="G227" s="17" t="s">
        <v>799</v>
      </c>
      <c r="H227" s="100">
        <v>7180020344</v>
      </c>
    </row>
    <row r="228" spans="1:8" ht="39.9" customHeight="1" x14ac:dyDescent="0.2">
      <c r="A228" s="53">
        <v>34</v>
      </c>
      <c r="B228" s="17" t="s">
        <v>632</v>
      </c>
      <c r="C228" s="17" t="s">
        <v>633</v>
      </c>
      <c r="D228" s="17" t="s">
        <v>287</v>
      </c>
      <c r="E228" s="17">
        <v>2013.6</v>
      </c>
      <c r="F228" s="17" t="s">
        <v>766</v>
      </c>
      <c r="G228" s="17" t="s">
        <v>800</v>
      </c>
      <c r="H228" s="100">
        <v>7180020351</v>
      </c>
    </row>
    <row r="229" spans="1:8" ht="39.9" customHeight="1" x14ac:dyDescent="0.2">
      <c r="A229" s="53">
        <v>35</v>
      </c>
      <c r="B229" s="17" t="s">
        <v>634</v>
      </c>
      <c r="C229" s="17" t="s">
        <v>635</v>
      </c>
      <c r="D229" s="17" t="s">
        <v>153</v>
      </c>
      <c r="E229" s="17">
        <v>2013.9</v>
      </c>
      <c r="F229" s="17" t="s">
        <v>766</v>
      </c>
      <c r="G229" s="17" t="s">
        <v>801</v>
      </c>
      <c r="H229" s="100">
        <v>7180020369</v>
      </c>
    </row>
    <row r="230" spans="1:8" ht="39.9" customHeight="1" x14ac:dyDescent="0.2">
      <c r="A230" s="53">
        <v>36</v>
      </c>
      <c r="B230" s="17" t="s">
        <v>636</v>
      </c>
      <c r="C230" s="17" t="s">
        <v>637</v>
      </c>
      <c r="D230" s="17" t="s">
        <v>638</v>
      </c>
      <c r="E230" s="17">
        <v>2013.4</v>
      </c>
      <c r="F230" s="17" t="s">
        <v>766</v>
      </c>
      <c r="G230" s="17" t="s">
        <v>802</v>
      </c>
      <c r="H230" s="100">
        <v>7180020377</v>
      </c>
    </row>
    <row r="231" spans="1:8" ht="39.9" customHeight="1" x14ac:dyDescent="0.2">
      <c r="A231" s="53">
        <v>37</v>
      </c>
      <c r="B231" s="17" t="s">
        <v>666</v>
      </c>
      <c r="C231" s="17" t="s">
        <v>639</v>
      </c>
      <c r="D231" s="17" t="s">
        <v>640</v>
      </c>
      <c r="E231" s="17">
        <v>2011.5</v>
      </c>
      <c r="F231" s="17" t="s">
        <v>766</v>
      </c>
      <c r="G231" s="17" t="s">
        <v>803</v>
      </c>
      <c r="H231" s="100">
        <v>7180020385</v>
      </c>
    </row>
    <row r="232" spans="1:8" ht="39.9" customHeight="1" x14ac:dyDescent="0.2">
      <c r="A232" s="53">
        <v>38</v>
      </c>
      <c r="B232" s="17" t="s">
        <v>641</v>
      </c>
      <c r="C232" s="17" t="s">
        <v>642</v>
      </c>
      <c r="D232" s="17" t="s">
        <v>156</v>
      </c>
      <c r="E232" s="17">
        <v>2011.9</v>
      </c>
      <c r="F232" s="17" t="s">
        <v>766</v>
      </c>
      <c r="G232" s="17" t="s">
        <v>804</v>
      </c>
      <c r="H232" s="100">
        <v>7180020393</v>
      </c>
    </row>
    <row r="233" spans="1:8" ht="39.9" customHeight="1" x14ac:dyDescent="0.2">
      <c r="A233" s="53">
        <v>39</v>
      </c>
      <c r="B233" s="17" t="s">
        <v>643</v>
      </c>
      <c r="C233" s="17" t="s">
        <v>644</v>
      </c>
      <c r="D233" s="17" t="s">
        <v>299</v>
      </c>
      <c r="E233" s="17">
        <v>2013.2</v>
      </c>
      <c r="F233" s="17" t="s">
        <v>766</v>
      </c>
      <c r="G233" s="17" t="s">
        <v>805</v>
      </c>
      <c r="H233" s="100">
        <v>7180020401</v>
      </c>
    </row>
    <row r="234" spans="1:8" ht="39.9" customHeight="1" x14ac:dyDescent="0.2">
      <c r="A234" s="53">
        <v>40</v>
      </c>
      <c r="B234" s="17" t="s">
        <v>645</v>
      </c>
      <c r="C234" s="17" t="s">
        <v>646</v>
      </c>
      <c r="D234" s="17" t="s">
        <v>647</v>
      </c>
      <c r="E234" s="17">
        <v>2011.5</v>
      </c>
      <c r="F234" s="17" t="s">
        <v>766</v>
      </c>
      <c r="G234" s="17" t="s">
        <v>806</v>
      </c>
      <c r="H234" s="100">
        <v>7180020419</v>
      </c>
    </row>
    <row r="235" spans="1:8" ht="39.9" customHeight="1" x14ac:dyDescent="0.2">
      <c r="A235" s="53">
        <v>41</v>
      </c>
      <c r="B235" s="17" t="s">
        <v>648</v>
      </c>
      <c r="C235" s="17" t="s">
        <v>649</v>
      </c>
      <c r="D235" s="17" t="s">
        <v>279</v>
      </c>
      <c r="E235" s="17">
        <v>2013.5</v>
      </c>
      <c r="F235" s="17" t="s">
        <v>766</v>
      </c>
      <c r="G235" s="17" t="s">
        <v>807</v>
      </c>
      <c r="H235" s="100">
        <v>7180020427</v>
      </c>
    </row>
    <row r="236" spans="1:8" ht="39.9" customHeight="1" x14ac:dyDescent="0.2">
      <c r="A236" s="53">
        <v>42</v>
      </c>
      <c r="B236" s="17" t="s">
        <v>650</v>
      </c>
      <c r="C236" s="17" t="s">
        <v>651</v>
      </c>
      <c r="D236" s="17" t="s">
        <v>606</v>
      </c>
      <c r="E236" s="17">
        <v>2012.11</v>
      </c>
      <c r="F236" s="17" t="s">
        <v>766</v>
      </c>
      <c r="G236" s="17" t="s">
        <v>808</v>
      </c>
      <c r="H236" s="100">
        <v>7180020435</v>
      </c>
    </row>
    <row r="237" spans="1:8" ht="39.9" customHeight="1" x14ac:dyDescent="0.2">
      <c r="A237" s="53">
        <v>43</v>
      </c>
      <c r="B237" s="17" t="s">
        <v>652</v>
      </c>
      <c r="C237" s="17" t="s">
        <v>653</v>
      </c>
      <c r="D237" s="17" t="s">
        <v>159</v>
      </c>
      <c r="E237" s="17">
        <v>2013.1</v>
      </c>
      <c r="F237" s="17" t="s">
        <v>766</v>
      </c>
      <c r="G237" s="17" t="s">
        <v>809</v>
      </c>
      <c r="H237" s="100">
        <v>7180020443</v>
      </c>
    </row>
    <row r="238" spans="1:8" ht="39.9" customHeight="1" x14ac:dyDescent="0.2">
      <c r="A238" s="53">
        <v>44</v>
      </c>
      <c r="B238" s="17" t="s">
        <v>654</v>
      </c>
      <c r="C238" s="17" t="s">
        <v>655</v>
      </c>
      <c r="D238" s="17" t="s">
        <v>243</v>
      </c>
      <c r="E238" s="17">
        <v>2013.6</v>
      </c>
      <c r="F238" s="17" t="s">
        <v>766</v>
      </c>
      <c r="G238" s="17" t="s">
        <v>810</v>
      </c>
      <c r="H238" s="100">
        <v>7180020450</v>
      </c>
    </row>
    <row r="239" spans="1:8" ht="39.9" customHeight="1" x14ac:dyDescent="0.2">
      <c r="A239" s="53">
        <v>45</v>
      </c>
      <c r="B239" s="17" t="s">
        <v>656</v>
      </c>
      <c r="C239" s="17" t="s">
        <v>657</v>
      </c>
      <c r="D239" s="17" t="s">
        <v>137</v>
      </c>
      <c r="E239" s="17">
        <v>2012.11</v>
      </c>
      <c r="F239" s="17" t="s">
        <v>766</v>
      </c>
      <c r="G239" s="17" t="s">
        <v>811</v>
      </c>
      <c r="H239" s="100">
        <v>7180020468</v>
      </c>
    </row>
    <row r="240" spans="1:8" ht="39.9" customHeight="1" x14ac:dyDescent="0.2">
      <c r="A240" s="53">
        <v>46</v>
      </c>
      <c r="B240" s="17" t="s">
        <v>658</v>
      </c>
      <c r="C240" s="17" t="s">
        <v>659</v>
      </c>
      <c r="D240" s="17" t="s">
        <v>647</v>
      </c>
      <c r="E240" s="17">
        <v>2012.5</v>
      </c>
      <c r="F240" s="17" t="s">
        <v>766</v>
      </c>
      <c r="G240" s="17" t="s">
        <v>812</v>
      </c>
      <c r="H240" s="100">
        <v>7180020476</v>
      </c>
    </row>
    <row r="241" spans="1:8" ht="39.9" customHeight="1" x14ac:dyDescent="0.2">
      <c r="A241" s="53">
        <v>47</v>
      </c>
      <c r="B241" s="17" t="s">
        <v>660</v>
      </c>
      <c r="C241" s="17" t="s">
        <v>661</v>
      </c>
      <c r="D241" s="17" t="s">
        <v>179</v>
      </c>
      <c r="E241" s="17">
        <v>2013.7</v>
      </c>
      <c r="F241" s="17" t="s">
        <v>766</v>
      </c>
      <c r="G241" s="17" t="s">
        <v>813</v>
      </c>
      <c r="H241" s="100">
        <v>7180020484</v>
      </c>
    </row>
    <row r="242" spans="1:8" ht="39.9" customHeight="1" x14ac:dyDescent="0.2">
      <c r="A242" s="53">
        <v>48</v>
      </c>
      <c r="B242" s="17" t="s">
        <v>662</v>
      </c>
      <c r="C242" s="17" t="s">
        <v>663</v>
      </c>
      <c r="D242" s="17" t="s">
        <v>299</v>
      </c>
      <c r="E242" s="17">
        <v>2010.5</v>
      </c>
      <c r="F242" s="17" t="s">
        <v>766</v>
      </c>
      <c r="G242" s="17" t="s">
        <v>814</v>
      </c>
      <c r="H242" s="100">
        <v>7180020492</v>
      </c>
    </row>
    <row r="243" spans="1:8" ht="39.9" customHeight="1" x14ac:dyDescent="0.2">
      <c r="B243" s="185" t="s">
        <v>16490</v>
      </c>
      <c r="C243" s="57"/>
      <c r="D243" s="57"/>
      <c r="E243" s="57"/>
      <c r="F243" s="57"/>
      <c r="G243" s="57"/>
      <c r="H243" s="57"/>
    </row>
    <row r="244" spans="1:8" ht="39.9" customHeight="1" thickBot="1" x14ac:dyDescent="0.25">
      <c r="B244" s="13" t="s">
        <v>5362</v>
      </c>
      <c r="C244" s="13" t="s">
        <v>5363</v>
      </c>
      <c r="D244" s="13" t="s">
        <v>5364</v>
      </c>
      <c r="E244" s="13" t="s">
        <v>5365</v>
      </c>
      <c r="F244" s="13" t="s">
        <v>5366</v>
      </c>
      <c r="G244" s="13" t="s">
        <v>5368</v>
      </c>
      <c r="H244" s="186" t="s">
        <v>5367</v>
      </c>
    </row>
    <row r="245" spans="1:8" ht="39.9" customHeight="1" thickTop="1" x14ac:dyDescent="0.2">
      <c r="A245" s="53">
        <v>1</v>
      </c>
      <c r="B245" s="32" t="s">
        <v>6231</v>
      </c>
      <c r="C245" s="32" t="s">
        <v>5622</v>
      </c>
      <c r="D245" s="32" t="s">
        <v>5490</v>
      </c>
      <c r="E245" s="26">
        <v>41728</v>
      </c>
      <c r="F245" s="146" t="s">
        <v>5681</v>
      </c>
      <c r="G245" s="32" t="s">
        <v>6272</v>
      </c>
      <c r="H245" s="101">
        <v>7180023538</v>
      </c>
    </row>
    <row r="246" spans="1:8" ht="39.9" customHeight="1" x14ac:dyDescent="0.2">
      <c r="A246" s="53">
        <v>2</v>
      </c>
      <c r="B246" s="34" t="s">
        <v>6232</v>
      </c>
      <c r="C246" s="34" t="s">
        <v>5621</v>
      </c>
      <c r="D246" s="34" t="s">
        <v>159</v>
      </c>
      <c r="E246" s="27">
        <v>41577</v>
      </c>
      <c r="F246" s="17" t="s">
        <v>5681</v>
      </c>
      <c r="G246" s="34" t="s">
        <v>6273</v>
      </c>
      <c r="H246" s="102">
        <v>7180023546</v>
      </c>
    </row>
    <row r="247" spans="1:8" ht="39.9" customHeight="1" x14ac:dyDescent="0.2">
      <c r="A247" s="53">
        <v>3</v>
      </c>
      <c r="B247" s="34" t="s">
        <v>6233</v>
      </c>
      <c r="C247" s="34" t="s">
        <v>6234</v>
      </c>
      <c r="D247" s="34" t="s">
        <v>140</v>
      </c>
      <c r="E247" s="27">
        <v>41746</v>
      </c>
      <c r="F247" s="17" t="s">
        <v>5392</v>
      </c>
      <c r="G247" s="34" t="s">
        <v>6274</v>
      </c>
      <c r="H247" s="102">
        <v>7180023553</v>
      </c>
    </row>
    <row r="248" spans="1:8" ht="39.9" customHeight="1" x14ac:dyDescent="0.2">
      <c r="A248" s="53">
        <v>4</v>
      </c>
      <c r="B248" s="34" t="s">
        <v>6235</v>
      </c>
      <c r="C248" s="34" t="s">
        <v>6236</v>
      </c>
      <c r="D248" s="34" t="s">
        <v>153</v>
      </c>
      <c r="E248" s="27">
        <v>41887</v>
      </c>
      <c r="F248" s="17" t="s">
        <v>5392</v>
      </c>
      <c r="G248" s="34" t="s">
        <v>6275</v>
      </c>
      <c r="H248" s="102">
        <v>7180023561</v>
      </c>
    </row>
    <row r="249" spans="1:8" ht="39.9" customHeight="1" x14ac:dyDescent="0.2">
      <c r="A249" s="53">
        <v>5</v>
      </c>
      <c r="B249" s="34" t="s">
        <v>5673</v>
      </c>
      <c r="C249" s="191" t="s">
        <v>5674</v>
      </c>
      <c r="D249" s="34" t="s">
        <v>592</v>
      </c>
      <c r="E249" s="27">
        <v>41548</v>
      </c>
      <c r="F249" s="17" t="s">
        <v>5392</v>
      </c>
      <c r="G249" s="34" t="s">
        <v>6276</v>
      </c>
      <c r="H249" s="102">
        <v>7180023579</v>
      </c>
    </row>
    <row r="250" spans="1:8" ht="39.9" customHeight="1" x14ac:dyDescent="0.2">
      <c r="A250" s="53">
        <v>6</v>
      </c>
      <c r="B250" s="34" t="s">
        <v>6237</v>
      </c>
      <c r="C250" s="34" t="s">
        <v>6238</v>
      </c>
      <c r="D250" s="34" t="s">
        <v>159</v>
      </c>
      <c r="E250" s="27">
        <v>41729</v>
      </c>
      <c r="F250" s="17" t="s">
        <v>5392</v>
      </c>
      <c r="G250" s="34" t="s">
        <v>6277</v>
      </c>
      <c r="H250" s="102">
        <v>7180023587</v>
      </c>
    </row>
    <row r="251" spans="1:8" ht="39.9" customHeight="1" x14ac:dyDescent="0.2">
      <c r="A251" s="53">
        <v>7</v>
      </c>
      <c r="B251" s="34" t="s">
        <v>6239</v>
      </c>
      <c r="C251" s="34" t="s">
        <v>5645</v>
      </c>
      <c r="D251" s="34" t="s">
        <v>579</v>
      </c>
      <c r="E251" s="27">
        <v>41807</v>
      </c>
      <c r="F251" s="17" t="s">
        <v>5392</v>
      </c>
      <c r="G251" s="34" t="s">
        <v>6278</v>
      </c>
      <c r="H251" s="102">
        <v>7180023595</v>
      </c>
    </row>
    <row r="252" spans="1:8" ht="39.9" customHeight="1" x14ac:dyDescent="0.2">
      <c r="A252" s="53">
        <v>8</v>
      </c>
      <c r="B252" s="34" t="s">
        <v>6240</v>
      </c>
      <c r="C252" s="191" t="s">
        <v>6241</v>
      </c>
      <c r="D252" s="34" t="s">
        <v>269</v>
      </c>
      <c r="E252" s="27">
        <v>41779</v>
      </c>
      <c r="F252" s="17" t="s">
        <v>5392</v>
      </c>
      <c r="G252" s="34" t="s">
        <v>6279</v>
      </c>
      <c r="H252" s="102">
        <v>7180023603</v>
      </c>
    </row>
    <row r="253" spans="1:8" ht="39.9" customHeight="1" x14ac:dyDescent="0.2">
      <c r="A253" s="53">
        <v>9</v>
      </c>
      <c r="B253" s="34" t="s">
        <v>6242</v>
      </c>
      <c r="C253" s="34" t="s">
        <v>6243</v>
      </c>
      <c r="D253" s="34" t="s">
        <v>279</v>
      </c>
      <c r="E253" s="28" t="s">
        <v>6261</v>
      </c>
      <c r="F253" s="17" t="s">
        <v>5392</v>
      </c>
      <c r="G253" s="34" t="s">
        <v>6280</v>
      </c>
      <c r="H253" s="102">
        <v>7180023611</v>
      </c>
    </row>
    <row r="254" spans="1:8" ht="39.9" customHeight="1" x14ac:dyDescent="0.2">
      <c r="A254" s="53">
        <v>10</v>
      </c>
      <c r="B254" s="34" t="s">
        <v>6244</v>
      </c>
      <c r="C254" s="34" t="s">
        <v>5635</v>
      </c>
      <c r="D254" s="34" t="s">
        <v>153</v>
      </c>
      <c r="E254" s="27">
        <v>41769</v>
      </c>
      <c r="F254" s="17" t="s">
        <v>5392</v>
      </c>
      <c r="G254" s="34" t="s">
        <v>6281</v>
      </c>
      <c r="H254" s="102">
        <v>7180023629</v>
      </c>
    </row>
    <row r="255" spans="1:8" ht="39.9" customHeight="1" x14ac:dyDescent="0.2">
      <c r="A255" s="53">
        <v>11</v>
      </c>
      <c r="B255" s="34" t="s">
        <v>6245</v>
      </c>
      <c r="C255" s="34" t="s">
        <v>6246</v>
      </c>
      <c r="D255" s="34" t="s">
        <v>153</v>
      </c>
      <c r="E255" s="27">
        <v>41588</v>
      </c>
      <c r="F255" s="17" t="s">
        <v>5392</v>
      </c>
      <c r="G255" s="34" t="s">
        <v>6282</v>
      </c>
      <c r="H255" s="102">
        <v>7180023637</v>
      </c>
    </row>
    <row r="256" spans="1:8" ht="39.9" customHeight="1" x14ac:dyDescent="0.2">
      <c r="A256" s="53">
        <v>12</v>
      </c>
      <c r="B256" s="34" t="s">
        <v>6247</v>
      </c>
      <c r="C256" s="34" t="s">
        <v>6248</v>
      </c>
      <c r="D256" s="34" t="s">
        <v>5680</v>
      </c>
      <c r="E256" s="27">
        <v>41758</v>
      </c>
      <c r="F256" s="17" t="s">
        <v>5392</v>
      </c>
      <c r="G256" s="34" t="s">
        <v>6283</v>
      </c>
      <c r="H256" s="102">
        <v>7180023645</v>
      </c>
    </row>
    <row r="257" spans="1:8" ht="39.9" customHeight="1" x14ac:dyDescent="0.2">
      <c r="A257" s="53">
        <v>13</v>
      </c>
      <c r="B257" s="34" t="s">
        <v>6249</v>
      </c>
      <c r="C257" s="34" t="s">
        <v>5638</v>
      </c>
      <c r="D257" s="34" t="s">
        <v>238</v>
      </c>
      <c r="E257" s="27">
        <v>41537</v>
      </c>
      <c r="F257" s="17" t="s">
        <v>5392</v>
      </c>
      <c r="G257" s="34" t="s">
        <v>6284</v>
      </c>
      <c r="H257" s="102">
        <v>7180023652</v>
      </c>
    </row>
    <row r="258" spans="1:8" ht="39.9" customHeight="1" x14ac:dyDescent="0.2">
      <c r="A258" s="53">
        <v>14</v>
      </c>
      <c r="B258" s="34" t="s">
        <v>6250</v>
      </c>
      <c r="C258" s="34" t="s">
        <v>6251</v>
      </c>
      <c r="D258" s="34" t="s">
        <v>243</v>
      </c>
      <c r="E258" s="27">
        <v>41751</v>
      </c>
      <c r="F258" s="17" t="s">
        <v>5392</v>
      </c>
      <c r="G258" s="34" t="s">
        <v>6285</v>
      </c>
      <c r="H258" s="102">
        <v>7180023660</v>
      </c>
    </row>
    <row r="259" spans="1:8" ht="39.9" customHeight="1" x14ac:dyDescent="0.2">
      <c r="A259" s="53">
        <v>15</v>
      </c>
      <c r="B259" s="34" t="s">
        <v>6252</v>
      </c>
      <c r="C259" s="34" t="s">
        <v>5647</v>
      </c>
      <c r="D259" s="34" t="s">
        <v>153</v>
      </c>
      <c r="E259" s="27">
        <v>41435</v>
      </c>
      <c r="F259" s="17" t="s">
        <v>5392</v>
      </c>
      <c r="G259" s="34" t="s">
        <v>6286</v>
      </c>
      <c r="H259" s="102">
        <v>7180023678</v>
      </c>
    </row>
    <row r="260" spans="1:8" ht="39.9" customHeight="1" x14ac:dyDescent="0.2">
      <c r="A260" s="53">
        <v>16</v>
      </c>
      <c r="B260" s="34" t="s">
        <v>6253</v>
      </c>
      <c r="C260" s="34" t="s">
        <v>6254</v>
      </c>
      <c r="D260" s="34" t="s">
        <v>592</v>
      </c>
      <c r="E260" s="27">
        <v>41480</v>
      </c>
      <c r="F260" s="17" t="s">
        <v>5392</v>
      </c>
      <c r="G260" s="34" t="s">
        <v>6287</v>
      </c>
      <c r="H260" s="102">
        <v>7180023686</v>
      </c>
    </row>
    <row r="261" spans="1:8" ht="39.9" customHeight="1" x14ac:dyDescent="0.2">
      <c r="A261" s="53">
        <v>17</v>
      </c>
      <c r="B261" s="34" t="s">
        <v>6255</v>
      </c>
      <c r="C261" s="34" t="s">
        <v>6256</v>
      </c>
      <c r="D261" s="34" t="s">
        <v>230</v>
      </c>
      <c r="E261" s="27">
        <v>41836</v>
      </c>
      <c r="F261" s="17" t="s">
        <v>5392</v>
      </c>
      <c r="G261" s="34" t="s">
        <v>6288</v>
      </c>
      <c r="H261" s="102">
        <v>7180023694</v>
      </c>
    </row>
    <row r="262" spans="1:8" ht="39.9" customHeight="1" x14ac:dyDescent="0.2">
      <c r="A262" s="53">
        <v>18</v>
      </c>
      <c r="B262" s="34" t="s">
        <v>6257</v>
      </c>
      <c r="C262" s="34" t="s">
        <v>6258</v>
      </c>
      <c r="D262" s="34" t="s">
        <v>5679</v>
      </c>
      <c r="E262" s="27">
        <v>41552</v>
      </c>
      <c r="F262" s="17" t="s">
        <v>5392</v>
      </c>
      <c r="G262" s="34" t="s">
        <v>6289</v>
      </c>
      <c r="H262" s="102">
        <v>7180023702</v>
      </c>
    </row>
    <row r="263" spans="1:8" ht="39.9" customHeight="1" x14ac:dyDescent="0.2">
      <c r="A263" s="53">
        <v>19</v>
      </c>
      <c r="B263" s="34" t="s">
        <v>6259</v>
      </c>
      <c r="C263" s="34" t="s">
        <v>6260</v>
      </c>
      <c r="D263" s="34" t="s">
        <v>233</v>
      </c>
      <c r="E263" s="28" t="s">
        <v>6262</v>
      </c>
      <c r="F263" s="17" t="s">
        <v>5392</v>
      </c>
      <c r="G263" s="34" t="s">
        <v>6290</v>
      </c>
      <c r="H263" s="102">
        <v>7180023710</v>
      </c>
    </row>
    <row r="264" spans="1:8" ht="39.9" customHeight="1" x14ac:dyDescent="0.2">
      <c r="A264" s="53">
        <v>20</v>
      </c>
      <c r="B264" s="34" t="s">
        <v>5620</v>
      </c>
      <c r="C264" s="34" t="s">
        <v>5727</v>
      </c>
      <c r="D264" s="34" t="s">
        <v>153</v>
      </c>
      <c r="E264" s="27">
        <v>41680</v>
      </c>
      <c r="F264" s="17" t="s">
        <v>5392</v>
      </c>
      <c r="G264" s="34" t="s">
        <v>6291</v>
      </c>
      <c r="H264" s="102">
        <v>7180023728</v>
      </c>
    </row>
    <row r="265" spans="1:8" ht="39.9" customHeight="1" x14ac:dyDescent="0.2">
      <c r="A265" s="53">
        <v>21</v>
      </c>
      <c r="B265" s="34" t="s">
        <v>5623</v>
      </c>
      <c r="C265" s="34" t="s">
        <v>5624</v>
      </c>
      <c r="D265" s="34" t="s">
        <v>156</v>
      </c>
      <c r="E265" s="28" t="s">
        <v>6263</v>
      </c>
      <c r="F265" s="17" t="s">
        <v>5392</v>
      </c>
      <c r="G265" s="34" t="s">
        <v>6292</v>
      </c>
      <c r="H265" s="102">
        <v>7180023736</v>
      </c>
    </row>
    <row r="266" spans="1:8" ht="39.9" customHeight="1" x14ac:dyDescent="0.2">
      <c r="A266" s="53">
        <v>22</v>
      </c>
      <c r="B266" s="34" t="s">
        <v>5625</v>
      </c>
      <c r="C266" s="34" t="s">
        <v>5626</v>
      </c>
      <c r="D266" s="34" t="s">
        <v>140</v>
      </c>
      <c r="E266" s="27">
        <v>41417</v>
      </c>
      <c r="F266" s="17" t="s">
        <v>5392</v>
      </c>
      <c r="G266" s="34" t="s">
        <v>6293</v>
      </c>
      <c r="H266" s="102">
        <v>7180023744</v>
      </c>
    </row>
    <row r="267" spans="1:8" ht="39.9" customHeight="1" x14ac:dyDescent="0.2">
      <c r="A267" s="53">
        <v>23</v>
      </c>
      <c r="B267" s="34" t="s">
        <v>5627</v>
      </c>
      <c r="C267" s="34" t="s">
        <v>5628</v>
      </c>
      <c r="D267" s="34" t="s">
        <v>623</v>
      </c>
      <c r="E267" s="28" t="s">
        <v>6264</v>
      </c>
      <c r="F267" s="17" t="s">
        <v>5392</v>
      </c>
      <c r="G267" s="34" t="s">
        <v>6294</v>
      </c>
      <c r="H267" s="102">
        <v>7180023751</v>
      </c>
    </row>
    <row r="268" spans="1:8" ht="39.9" customHeight="1" x14ac:dyDescent="0.2">
      <c r="A268" s="53">
        <v>24</v>
      </c>
      <c r="B268" s="34" t="s">
        <v>5629</v>
      </c>
      <c r="C268" s="34" t="s">
        <v>5630</v>
      </c>
      <c r="D268" s="34" t="s">
        <v>307</v>
      </c>
      <c r="E268" s="27">
        <v>41698</v>
      </c>
      <c r="F268" s="17" t="s">
        <v>5392</v>
      </c>
      <c r="G268" s="34" t="s">
        <v>6295</v>
      </c>
      <c r="H268" s="102">
        <v>7180023769</v>
      </c>
    </row>
    <row r="269" spans="1:8" ht="39.9" customHeight="1" x14ac:dyDescent="0.2">
      <c r="A269" s="53">
        <v>25</v>
      </c>
      <c r="B269" s="34" t="s">
        <v>5631</v>
      </c>
      <c r="C269" s="34" t="s">
        <v>5632</v>
      </c>
      <c r="D269" s="34" t="s">
        <v>2311</v>
      </c>
      <c r="E269" s="27">
        <v>41784</v>
      </c>
      <c r="F269" s="17" t="s">
        <v>5392</v>
      </c>
      <c r="G269" s="34" t="s">
        <v>6296</v>
      </c>
      <c r="H269" s="102">
        <v>7180023777</v>
      </c>
    </row>
    <row r="270" spans="1:8" ht="39.9" customHeight="1" x14ac:dyDescent="0.2">
      <c r="A270" s="53">
        <v>26</v>
      </c>
      <c r="B270" s="34" t="s">
        <v>5633</v>
      </c>
      <c r="C270" s="34" t="s">
        <v>5634</v>
      </c>
      <c r="D270" s="34" t="s">
        <v>233</v>
      </c>
      <c r="E270" s="28" t="s">
        <v>6265</v>
      </c>
      <c r="F270" s="17" t="s">
        <v>5392</v>
      </c>
      <c r="G270" s="34" t="s">
        <v>6297</v>
      </c>
      <c r="H270" s="102">
        <v>7180023785</v>
      </c>
    </row>
    <row r="271" spans="1:8" ht="39.9" customHeight="1" x14ac:dyDescent="0.2">
      <c r="A271" s="53">
        <v>27</v>
      </c>
      <c r="B271" s="34" t="s">
        <v>5636</v>
      </c>
      <c r="C271" s="34" t="s">
        <v>5637</v>
      </c>
      <c r="D271" s="34" t="s">
        <v>140</v>
      </c>
      <c r="E271" s="27">
        <v>41578</v>
      </c>
      <c r="F271" s="17" t="s">
        <v>5392</v>
      </c>
      <c r="G271" s="34" t="s">
        <v>6298</v>
      </c>
      <c r="H271" s="102">
        <v>7180023793</v>
      </c>
    </row>
    <row r="272" spans="1:8" ht="39.9" customHeight="1" x14ac:dyDescent="0.2">
      <c r="A272" s="53">
        <v>28</v>
      </c>
      <c r="B272" s="34" t="s">
        <v>5640</v>
      </c>
      <c r="C272" s="34" t="s">
        <v>5635</v>
      </c>
      <c r="D272" s="34" t="s">
        <v>579</v>
      </c>
      <c r="E272" s="27">
        <v>41626</v>
      </c>
      <c r="F272" s="17" t="s">
        <v>5392</v>
      </c>
      <c r="G272" s="34" t="s">
        <v>6299</v>
      </c>
      <c r="H272" s="102">
        <v>7180023801</v>
      </c>
    </row>
    <row r="273" spans="1:8" ht="39.9" customHeight="1" x14ac:dyDescent="0.2">
      <c r="A273" s="53">
        <v>29</v>
      </c>
      <c r="B273" s="34" t="s">
        <v>5643</v>
      </c>
      <c r="C273" s="34" t="s">
        <v>5644</v>
      </c>
      <c r="D273" s="34" t="s">
        <v>614</v>
      </c>
      <c r="E273" s="28" t="s">
        <v>6261</v>
      </c>
      <c r="F273" s="17" t="s">
        <v>5392</v>
      </c>
      <c r="G273" s="34" t="s">
        <v>6300</v>
      </c>
      <c r="H273" s="102">
        <v>7180023819</v>
      </c>
    </row>
    <row r="274" spans="1:8" ht="39.9" customHeight="1" x14ac:dyDescent="0.2">
      <c r="A274" s="53">
        <v>30</v>
      </c>
      <c r="B274" s="34" t="s">
        <v>5678</v>
      </c>
      <c r="C274" s="34" t="s">
        <v>5648</v>
      </c>
      <c r="D274" s="34" t="s">
        <v>928</v>
      </c>
      <c r="E274" s="27">
        <v>41613</v>
      </c>
      <c r="F274" s="17" t="s">
        <v>5392</v>
      </c>
      <c r="G274" s="34" t="s">
        <v>6301</v>
      </c>
      <c r="H274" s="102">
        <v>7180023827</v>
      </c>
    </row>
    <row r="275" spans="1:8" ht="39.9" customHeight="1" x14ac:dyDescent="0.2">
      <c r="A275" s="53">
        <v>31</v>
      </c>
      <c r="B275" s="34" t="s">
        <v>5651</v>
      </c>
      <c r="C275" s="34" t="s">
        <v>5652</v>
      </c>
      <c r="D275" s="34" t="s">
        <v>159</v>
      </c>
      <c r="E275" s="27">
        <v>41759</v>
      </c>
      <c r="F275" s="17" t="s">
        <v>5392</v>
      </c>
      <c r="G275" s="34" t="s">
        <v>6302</v>
      </c>
      <c r="H275" s="102">
        <v>7180023835</v>
      </c>
    </row>
    <row r="276" spans="1:8" ht="39.9" customHeight="1" x14ac:dyDescent="0.2">
      <c r="A276" s="53">
        <v>32</v>
      </c>
      <c r="B276" s="34" t="s">
        <v>5653</v>
      </c>
      <c r="C276" s="34" t="s">
        <v>5654</v>
      </c>
      <c r="D276" s="34" t="s">
        <v>579</v>
      </c>
      <c r="E276" s="27">
        <v>41589</v>
      </c>
      <c r="F276" s="17" t="s">
        <v>5392</v>
      </c>
      <c r="G276" s="34" t="s">
        <v>6303</v>
      </c>
      <c r="H276" s="102">
        <v>7180023843</v>
      </c>
    </row>
    <row r="277" spans="1:8" ht="39.9" customHeight="1" x14ac:dyDescent="0.2">
      <c r="A277" s="53">
        <v>33</v>
      </c>
      <c r="B277" s="34" t="s">
        <v>5655</v>
      </c>
      <c r="C277" s="34" t="s">
        <v>5656</v>
      </c>
      <c r="D277" s="34" t="s">
        <v>137</v>
      </c>
      <c r="E277" s="28" t="s">
        <v>6266</v>
      </c>
      <c r="F277" s="17" t="s">
        <v>5392</v>
      </c>
      <c r="G277" s="34" t="s">
        <v>6304</v>
      </c>
      <c r="H277" s="102">
        <v>7180023850</v>
      </c>
    </row>
    <row r="278" spans="1:8" ht="39.9" customHeight="1" x14ac:dyDescent="0.2">
      <c r="A278" s="53">
        <v>34</v>
      </c>
      <c r="B278" s="34" t="s">
        <v>5657</v>
      </c>
      <c r="C278" s="34" t="s">
        <v>5658</v>
      </c>
      <c r="D278" s="34" t="s">
        <v>137</v>
      </c>
      <c r="E278" s="28" t="s">
        <v>6263</v>
      </c>
      <c r="F278" s="17" t="s">
        <v>5392</v>
      </c>
      <c r="G278" s="34" t="s">
        <v>6305</v>
      </c>
      <c r="H278" s="102">
        <v>7180023868</v>
      </c>
    </row>
    <row r="279" spans="1:8" ht="39.9" customHeight="1" x14ac:dyDescent="0.2">
      <c r="A279" s="53">
        <v>35</v>
      </c>
      <c r="B279" s="34" t="s">
        <v>5659</v>
      </c>
      <c r="C279" s="34" t="s">
        <v>5660</v>
      </c>
      <c r="D279" s="34" t="s">
        <v>243</v>
      </c>
      <c r="E279" s="27">
        <v>41669</v>
      </c>
      <c r="F279" s="17" t="s">
        <v>5392</v>
      </c>
      <c r="G279" s="34" t="s">
        <v>6306</v>
      </c>
      <c r="H279" s="102">
        <v>7180023876</v>
      </c>
    </row>
    <row r="280" spans="1:8" ht="39.9" customHeight="1" x14ac:dyDescent="0.2">
      <c r="A280" s="53">
        <v>36</v>
      </c>
      <c r="B280" s="34" t="s">
        <v>5661</v>
      </c>
      <c r="C280" s="34" t="s">
        <v>5662</v>
      </c>
      <c r="D280" s="34" t="s">
        <v>233</v>
      </c>
      <c r="E280" s="28" t="s">
        <v>6267</v>
      </c>
      <c r="F280" s="17" t="s">
        <v>5392</v>
      </c>
      <c r="G280" s="34" t="s">
        <v>6307</v>
      </c>
      <c r="H280" s="102">
        <v>7180023884</v>
      </c>
    </row>
    <row r="281" spans="1:8" ht="39.9" customHeight="1" x14ac:dyDescent="0.2">
      <c r="A281" s="53">
        <v>37</v>
      </c>
      <c r="B281" s="34" t="s">
        <v>5663</v>
      </c>
      <c r="C281" s="34" t="s">
        <v>5664</v>
      </c>
      <c r="D281" s="34" t="s">
        <v>582</v>
      </c>
      <c r="E281" s="27">
        <v>41572</v>
      </c>
      <c r="F281" s="17" t="s">
        <v>5392</v>
      </c>
      <c r="G281" s="34" t="s">
        <v>6308</v>
      </c>
      <c r="H281" s="102">
        <v>7180023892</v>
      </c>
    </row>
    <row r="282" spans="1:8" ht="39.9" customHeight="1" x14ac:dyDescent="0.2">
      <c r="A282" s="53">
        <v>38</v>
      </c>
      <c r="B282" s="34" t="s">
        <v>5665</v>
      </c>
      <c r="C282" s="34" t="s">
        <v>5666</v>
      </c>
      <c r="D282" s="34" t="s">
        <v>564</v>
      </c>
      <c r="E282" s="27">
        <v>41784</v>
      </c>
      <c r="F282" s="17" t="s">
        <v>5392</v>
      </c>
      <c r="G282" s="34" t="s">
        <v>6309</v>
      </c>
      <c r="H282" s="102">
        <v>7180023900</v>
      </c>
    </row>
    <row r="283" spans="1:8" ht="39.9" customHeight="1" x14ac:dyDescent="0.2">
      <c r="A283" s="53">
        <v>39</v>
      </c>
      <c r="B283" s="34" t="s">
        <v>5667</v>
      </c>
      <c r="C283" s="191" t="s">
        <v>5668</v>
      </c>
      <c r="D283" s="34" t="s">
        <v>156</v>
      </c>
      <c r="E283" s="28" t="s">
        <v>6264</v>
      </c>
      <c r="F283" s="17" t="s">
        <v>5392</v>
      </c>
      <c r="G283" s="34" t="s">
        <v>6310</v>
      </c>
      <c r="H283" s="102">
        <v>7180023918</v>
      </c>
    </row>
    <row r="284" spans="1:8" ht="39.9" customHeight="1" x14ac:dyDescent="0.2">
      <c r="A284" s="53">
        <v>40</v>
      </c>
      <c r="B284" s="34" t="s">
        <v>5669</v>
      </c>
      <c r="C284" s="34" t="s">
        <v>5670</v>
      </c>
      <c r="D284" s="34" t="s">
        <v>156</v>
      </c>
      <c r="E284" s="28" t="s">
        <v>6268</v>
      </c>
      <c r="F284" s="17" t="s">
        <v>5392</v>
      </c>
      <c r="G284" s="34" t="s">
        <v>6311</v>
      </c>
      <c r="H284" s="102">
        <v>7180023926</v>
      </c>
    </row>
    <row r="285" spans="1:8" ht="39.9" customHeight="1" x14ac:dyDescent="0.2">
      <c r="A285" s="53">
        <v>41</v>
      </c>
      <c r="B285" s="34" t="s">
        <v>5671</v>
      </c>
      <c r="C285" s="34" t="s">
        <v>5672</v>
      </c>
      <c r="D285" s="34" t="s">
        <v>179</v>
      </c>
      <c r="E285" s="27">
        <v>41572</v>
      </c>
      <c r="F285" s="17" t="s">
        <v>5392</v>
      </c>
      <c r="G285" s="34" t="s">
        <v>6312</v>
      </c>
      <c r="H285" s="102">
        <v>7180023934</v>
      </c>
    </row>
    <row r="286" spans="1:8" ht="39.9" customHeight="1" x14ac:dyDescent="0.2">
      <c r="A286" s="53">
        <v>42</v>
      </c>
      <c r="B286" s="34" t="s">
        <v>5618</v>
      </c>
      <c r="C286" s="34" t="s">
        <v>5619</v>
      </c>
      <c r="D286" s="34" t="s">
        <v>243</v>
      </c>
      <c r="E286" s="27">
        <v>41572</v>
      </c>
      <c r="F286" s="17" t="s">
        <v>5392</v>
      </c>
      <c r="G286" s="34" t="s">
        <v>6313</v>
      </c>
      <c r="H286" s="102">
        <v>7180023942</v>
      </c>
    </row>
    <row r="287" spans="1:8" ht="39.9" customHeight="1" x14ac:dyDescent="0.2">
      <c r="A287" s="53">
        <v>43</v>
      </c>
      <c r="B287" s="34" t="s">
        <v>5677</v>
      </c>
      <c r="C287" s="34" t="s">
        <v>5646</v>
      </c>
      <c r="D287" s="34" t="s">
        <v>592</v>
      </c>
      <c r="E287" s="27">
        <v>41435</v>
      </c>
      <c r="F287" s="17" t="s">
        <v>5392</v>
      </c>
      <c r="G287" s="34" t="s">
        <v>6314</v>
      </c>
      <c r="H287" s="102">
        <v>7180023959</v>
      </c>
    </row>
    <row r="288" spans="1:8" ht="39.9" customHeight="1" x14ac:dyDescent="0.2">
      <c r="A288" s="53">
        <v>44</v>
      </c>
      <c r="B288" s="34" t="s">
        <v>5481</v>
      </c>
      <c r="C288" s="34" t="s">
        <v>5639</v>
      </c>
      <c r="D288" s="34" t="s">
        <v>606</v>
      </c>
      <c r="E288" s="27">
        <v>41608</v>
      </c>
      <c r="F288" s="17" t="s">
        <v>5392</v>
      </c>
      <c r="G288" s="34" t="s">
        <v>6315</v>
      </c>
      <c r="H288" s="102">
        <v>7180023967</v>
      </c>
    </row>
    <row r="289" spans="1:8" ht="39.9" customHeight="1" x14ac:dyDescent="0.2">
      <c r="A289" s="53">
        <v>45</v>
      </c>
      <c r="B289" s="34" t="s">
        <v>5641</v>
      </c>
      <c r="C289" s="34" t="s">
        <v>5642</v>
      </c>
      <c r="D289" s="34" t="s">
        <v>140</v>
      </c>
      <c r="E289" s="27">
        <v>41557</v>
      </c>
      <c r="F289" s="17" t="s">
        <v>5392</v>
      </c>
      <c r="G289" s="34" t="s">
        <v>6316</v>
      </c>
      <c r="H289" s="102">
        <v>7180023975</v>
      </c>
    </row>
    <row r="290" spans="1:8" ht="39.9" customHeight="1" x14ac:dyDescent="0.2">
      <c r="A290" s="53">
        <v>46</v>
      </c>
      <c r="B290" s="34" t="s">
        <v>5649</v>
      </c>
      <c r="C290" s="34" t="s">
        <v>5650</v>
      </c>
      <c r="D290" s="34" t="s">
        <v>299</v>
      </c>
      <c r="E290" s="27">
        <v>41487</v>
      </c>
      <c r="F290" s="17" t="s">
        <v>5392</v>
      </c>
      <c r="G290" s="34" t="s">
        <v>6317</v>
      </c>
      <c r="H290" s="102">
        <v>7180023983</v>
      </c>
    </row>
    <row r="291" spans="1:8" ht="39.9" customHeight="1" thickBot="1" x14ac:dyDescent="0.25">
      <c r="A291" s="53">
        <v>47</v>
      </c>
      <c r="B291" s="34" t="s">
        <v>5675</v>
      </c>
      <c r="C291" s="34" t="s">
        <v>5676</v>
      </c>
      <c r="D291" s="34" t="s">
        <v>159</v>
      </c>
      <c r="E291" s="27">
        <v>41669</v>
      </c>
      <c r="F291" s="17" t="s">
        <v>5392</v>
      </c>
      <c r="G291" s="34" t="s">
        <v>6318</v>
      </c>
      <c r="H291" s="121">
        <v>7180023991</v>
      </c>
    </row>
    <row r="292" spans="1:8" ht="39.9" customHeight="1" x14ac:dyDescent="0.2">
      <c r="B292" s="192" t="s">
        <v>5682</v>
      </c>
      <c r="C292" s="57"/>
      <c r="D292" s="57"/>
      <c r="E292" s="57"/>
      <c r="F292" s="57"/>
      <c r="G292" s="57"/>
      <c r="H292" s="57"/>
    </row>
    <row r="293" spans="1:8" ht="39.9" customHeight="1" thickBot="1" x14ac:dyDescent="0.25">
      <c r="A293" s="193"/>
      <c r="B293" s="13" t="s">
        <v>5362</v>
      </c>
      <c r="C293" s="13" t="s">
        <v>5363</v>
      </c>
      <c r="D293" s="13" t="s">
        <v>5364</v>
      </c>
      <c r="E293" s="13" t="s">
        <v>5365</v>
      </c>
      <c r="F293" s="13" t="s">
        <v>5366</v>
      </c>
      <c r="G293" s="13" t="s">
        <v>5368</v>
      </c>
      <c r="H293" s="186" t="s">
        <v>5367</v>
      </c>
    </row>
    <row r="294" spans="1:8" ht="39.9" customHeight="1" thickTop="1" x14ac:dyDescent="0.2">
      <c r="A294" s="193">
        <v>1</v>
      </c>
      <c r="B294" s="32" t="s">
        <v>5685</v>
      </c>
      <c r="C294" s="32" t="s">
        <v>5617</v>
      </c>
      <c r="D294" s="32" t="s">
        <v>140</v>
      </c>
      <c r="E294" s="26">
        <v>41542</v>
      </c>
      <c r="F294" s="146" t="s">
        <v>5392</v>
      </c>
      <c r="G294" s="194" t="s">
        <v>6328</v>
      </c>
      <c r="H294" s="101">
        <v>7180024007</v>
      </c>
    </row>
    <row r="295" spans="1:8" ht="39.9" customHeight="1" x14ac:dyDescent="0.2">
      <c r="A295" s="193">
        <v>2</v>
      </c>
      <c r="B295" s="34" t="s">
        <v>5686</v>
      </c>
      <c r="C295" s="34" t="s">
        <v>5728</v>
      </c>
      <c r="D295" s="34" t="s">
        <v>156</v>
      </c>
      <c r="E295" s="28" t="s">
        <v>6265</v>
      </c>
      <c r="F295" s="17" t="s">
        <v>5392</v>
      </c>
      <c r="G295" s="195" t="s">
        <v>6329</v>
      </c>
      <c r="H295" s="102">
        <v>7180024015</v>
      </c>
    </row>
    <row r="296" spans="1:8" ht="39.9" customHeight="1" x14ac:dyDescent="0.2">
      <c r="A296" s="193">
        <v>3</v>
      </c>
      <c r="B296" s="34" t="s">
        <v>5689</v>
      </c>
      <c r="C296" s="34" t="s">
        <v>5731</v>
      </c>
      <c r="D296" s="34" t="s">
        <v>182</v>
      </c>
      <c r="E296" s="27">
        <v>41912</v>
      </c>
      <c r="F296" s="17" t="s">
        <v>5392</v>
      </c>
      <c r="G296" s="195" t="s">
        <v>6330</v>
      </c>
      <c r="H296" s="102">
        <v>7180024023</v>
      </c>
    </row>
    <row r="297" spans="1:8" ht="39.9" customHeight="1" x14ac:dyDescent="0.2">
      <c r="A297" s="193">
        <v>4</v>
      </c>
      <c r="B297" s="34" t="s">
        <v>5695</v>
      </c>
      <c r="C297" s="34" t="s">
        <v>5736</v>
      </c>
      <c r="D297" s="34" t="s">
        <v>606</v>
      </c>
      <c r="E297" s="27">
        <v>41572</v>
      </c>
      <c r="F297" s="17" t="s">
        <v>5392</v>
      </c>
      <c r="G297" s="195" t="s">
        <v>6331</v>
      </c>
      <c r="H297" s="102">
        <v>7180024031</v>
      </c>
    </row>
    <row r="298" spans="1:8" ht="39.9" customHeight="1" x14ac:dyDescent="0.2">
      <c r="A298" s="193">
        <v>5</v>
      </c>
      <c r="B298" s="34" t="s">
        <v>5708</v>
      </c>
      <c r="C298" s="34" t="s">
        <v>5749</v>
      </c>
      <c r="D298" s="34" t="s">
        <v>564</v>
      </c>
      <c r="E298" s="27">
        <v>41842</v>
      </c>
      <c r="F298" s="17" t="s">
        <v>5392</v>
      </c>
      <c r="G298" s="195" t="s">
        <v>6332</v>
      </c>
      <c r="H298" s="102">
        <v>7180024049</v>
      </c>
    </row>
    <row r="299" spans="1:8" ht="39.9" customHeight="1" x14ac:dyDescent="0.2">
      <c r="A299" s="193">
        <v>6</v>
      </c>
      <c r="B299" s="34" t="s">
        <v>6319</v>
      </c>
      <c r="C299" s="34" t="s">
        <v>6320</v>
      </c>
      <c r="D299" s="34" t="s">
        <v>592</v>
      </c>
      <c r="E299" s="27">
        <v>41739</v>
      </c>
      <c r="F299" s="17" t="s">
        <v>5392</v>
      </c>
      <c r="G299" s="195" t="s">
        <v>6333</v>
      </c>
      <c r="H299" s="102">
        <v>7180024056</v>
      </c>
    </row>
    <row r="300" spans="1:8" ht="39.9" customHeight="1" x14ac:dyDescent="0.2">
      <c r="A300" s="193">
        <v>7</v>
      </c>
      <c r="B300" s="34" t="s">
        <v>6321</v>
      </c>
      <c r="C300" s="34" t="s">
        <v>6322</v>
      </c>
      <c r="D300" s="34" t="s">
        <v>6327</v>
      </c>
      <c r="E300" s="27">
        <v>41680</v>
      </c>
      <c r="F300" s="17" t="s">
        <v>5392</v>
      </c>
      <c r="G300" s="195" t="s">
        <v>6334</v>
      </c>
      <c r="H300" s="102">
        <v>7180024064</v>
      </c>
    </row>
    <row r="301" spans="1:8" ht="39.9" customHeight="1" x14ac:dyDescent="0.2">
      <c r="A301" s="193">
        <v>8</v>
      </c>
      <c r="B301" s="34" t="s">
        <v>6323</v>
      </c>
      <c r="C301" s="34" t="s">
        <v>6324</v>
      </c>
      <c r="D301" s="34" t="s">
        <v>243</v>
      </c>
      <c r="E301" s="27">
        <v>41537</v>
      </c>
      <c r="F301" s="17" t="s">
        <v>5392</v>
      </c>
      <c r="G301" s="195" t="s">
        <v>6335</v>
      </c>
      <c r="H301" s="102">
        <v>7180024072</v>
      </c>
    </row>
    <row r="302" spans="1:8" ht="39.9" customHeight="1" x14ac:dyDescent="0.2">
      <c r="A302" s="193">
        <v>9</v>
      </c>
      <c r="B302" s="34" t="s">
        <v>6325</v>
      </c>
      <c r="C302" s="34" t="s">
        <v>6326</v>
      </c>
      <c r="D302" s="34" t="s">
        <v>153</v>
      </c>
      <c r="E302" s="27">
        <v>41887</v>
      </c>
      <c r="F302" s="17" t="s">
        <v>5392</v>
      </c>
      <c r="G302" s="195" t="s">
        <v>6336</v>
      </c>
      <c r="H302" s="102">
        <v>7180024080</v>
      </c>
    </row>
    <row r="303" spans="1:8" ht="39.9" customHeight="1" x14ac:dyDescent="0.2">
      <c r="A303" s="193">
        <v>10</v>
      </c>
      <c r="B303" s="34" t="s">
        <v>5716</v>
      </c>
      <c r="C303" s="34" t="s">
        <v>5757</v>
      </c>
      <c r="D303" s="34" t="s">
        <v>137</v>
      </c>
      <c r="E303" s="27">
        <v>41912</v>
      </c>
      <c r="F303" s="17" t="s">
        <v>5392</v>
      </c>
      <c r="G303" s="195" t="s">
        <v>6337</v>
      </c>
      <c r="H303" s="102">
        <v>7180024098</v>
      </c>
    </row>
    <row r="304" spans="1:8" ht="39.9" customHeight="1" x14ac:dyDescent="0.2">
      <c r="A304" s="193">
        <v>11</v>
      </c>
      <c r="B304" s="34" t="s">
        <v>5714</v>
      </c>
      <c r="C304" s="34" t="s">
        <v>5755</v>
      </c>
      <c r="D304" s="34" t="s">
        <v>5768</v>
      </c>
      <c r="E304" s="27">
        <v>41760</v>
      </c>
      <c r="F304" s="17" t="s">
        <v>5392</v>
      </c>
      <c r="G304" s="195" t="s">
        <v>6338</v>
      </c>
      <c r="H304" s="102">
        <v>7180024106</v>
      </c>
    </row>
    <row r="305" spans="1:8" ht="39.9" customHeight="1" x14ac:dyDescent="0.2">
      <c r="A305" s="193">
        <v>12</v>
      </c>
      <c r="B305" s="34" t="s">
        <v>5721</v>
      </c>
      <c r="C305" s="34" t="s">
        <v>5762</v>
      </c>
      <c r="D305" s="34" t="s">
        <v>5491</v>
      </c>
      <c r="E305" s="27">
        <v>41698</v>
      </c>
      <c r="F305" s="17" t="s">
        <v>5392</v>
      </c>
      <c r="G305" s="195" t="s">
        <v>6339</v>
      </c>
      <c r="H305" s="102">
        <v>7180024114</v>
      </c>
    </row>
    <row r="306" spans="1:8" ht="39.9" customHeight="1" x14ac:dyDescent="0.2">
      <c r="A306" s="193">
        <v>13</v>
      </c>
      <c r="B306" s="34" t="s">
        <v>5702</v>
      </c>
      <c r="C306" s="34" t="s">
        <v>5743</v>
      </c>
      <c r="D306" s="34" t="s">
        <v>153</v>
      </c>
      <c r="E306" s="27">
        <v>41680</v>
      </c>
      <c r="F306" s="17" t="s">
        <v>5392</v>
      </c>
      <c r="G306" s="195" t="s">
        <v>6340</v>
      </c>
      <c r="H306" s="102">
        <v>7180024122</v>
      </c>
    </row>
    <row r="307" spans="1:8" ht="39.9" customHeight="1" x14ac:dyDescent="0.2">
      <c r="A307" s="193">
        <v>14</v>
      </c>
      <c r="B307" s="34" t="s">
        <v>5691</v>
      </c>
      <c r="C307" s="34" t="s">
        <v>5733</v>
      </c>
      <c r="D307" s="34" t="s">
        <v>153</v>
      </c>
      <c r="E307" s="27">
        <v>41774</v>
      </c>
      <c r="F307" s="17" t="s">
        <v>5392</v>
      </c>
      <c r="G307" s="195" t="s">
        <v>6341</v>
      </c>
      <c r="H307" s="102">
        <v>7180024130</v>
      </c>
    </row>
    <row r="308" spans="1:8" ht="39.9" customHeight="1" x14ac:dyDescent="0.2">
      <c r="A308" s="193">
        <v>15</v>
      </c>
      <c r="B308" s="34" t="s">
        <v>5725</v>
      </c>
      <c r="C308" s="34" t="s">
        <v>5766</v>
      </c>
      <c r="D308" s="34" t="s">
        <v>156</v>
      </c>
      <c r="E308" s="28" t="s">
        <v>6267</v>
      </c>
      <c r="F308" s="17" t="s">
        <v>5392</v>
      </c>
      <c r="G308" s="195" t="s">
        <v>6342</v>
      </c>
      <c r="H308" s="102">
        <v>7180024148</v>
      </c>
    </row>
    <row r="309" spans="1:8" ht="39.9" customHeight="1" x14ac:dyDescent="0.2">
      <c r="A309" s="193">
        <v>16</v>
      </c>
      <c r="B309" s="34" t="s">
        <v>5724</v>
      </c>
      <c r="C309" s="34" t="s">
        <v>5765</v>
      </c>
      <c r="D309" s="34" t="s">
        <v>299</v>
      </c>
      <c r="E309" s="27">
        <v>41623</v>
      </c>
      <c r="F309" s="17" t="s">
        <v>5392</v>
      </c>
      <c r="G309" s="195" t="s">
        <v>6343</v>
      </c>
      <c r="H309" s="102">
        <v>7180024155</v>
      </c>
    </row>
    <row r="310" spans="1:8" ht="39.9" customHeight="1" x14ac:dyDescent="0.2">
      <c r="A310" s="193">
        <v>17</v>
      </c>
      <c r="B310" s="34" t="s">
        <v>5687</v>
      </c>
      <c r="C310" s="34" t="s">
        <v>5729</v>
      </c>
      <c r="D310" s="34" t="s">
        <v>156</v>
      </c>
      <c r="E310" s="28" t="s">
        <v>6268</v>
      </c>
      <c r="F310" s="17" t="s">
        <v>5392</v>
      </c>
      <c r="G310" s="195" t="s">
        <v>6344</v>
      </c>
      <c r="H310" s="102">
        <v>7180024163</v>
      </c>
    </row>
    <row r="311" spans="1:8" ht="39.9" customHeight="1" x14ac:dyDescent="0.2">
      <c r="A311" s="193">
        <v>18</v>
      </c>
      <c r="B311" s="34" t="s">
        <v>5688</v>
      </c>
      <c r="C311" s="34" t="s">
        <v>5730</v>
      </c>
      <c r="D311" s="34" t="s">
        <v>299</v>
      </c>
      <c r="E311" s="27">
        <v>41721</v>
      </c>
      <c r="F311" s="17" t="s">
        <v>5392</v>
      </c>
      <c r="G311" s="195" t="s">
        <v>6345</v>
      </c>
      <c r="H311" s="102">
        <v>7180024171</v>
      </c>
    </row>
    <row r="312" spans="1:8" ht="39.9" customHeight="1" x14ac:dyDescent="0.2">
      <c r="A312" s="193">
        <v>19</v>
      </c>
      <c r="B312" s="34" t="s">
        <v>5690</v>
      </c>
      <c r="C312" s="34" t="s">
        <v>5732</v>
      </c>
      <c r="D312" s="34" t="s">
        <v>233</v>
      </c>
      <c r="E312" s="28" t="s">
        <v>6269</v>
      </c>
      <c r="F312" s="17" t="s">
        <v>5392</v>
      </c>
      <c r="G312" s="195" t="s">
        <v>6346</v>
      </c>
      <c r="H312" s="102">
        <v>7180024189</v>
      </c>
    </row>
    <row r="313" spans="1:8" ht="39.9" customHeight="1" x14ac:dyDescent="0.2">
      <c r="A313" s="193">
        <v>20</v>
      </c>
      <c r="B313" s="34" t="s">
        <v>5692</v>
      </c>
      <c r="C313" s="34" t="s">
        <v>5635</v>
      </c>
      <c r="D313" s="34" t="s">
        <v>1860</v>
      </c>
      <c r="E313" s="27">
        <v>41669</v>
      </c>
      <c r="F313" s="17" t="s">
        <v>5392</v>
      </c>
      <c r="G313" s="195" t="s">
        <v>6347</v>
      </c>
      <c r="H313" s="102">
        <v>7180024197</v>
      </c>
    </row>
    <row r="314" spans="1:8" ht="39.9" customHeight="1" x14ac:dyDescent="0.2">
      <c r="A314" s="193">
        <v>21</v>
      </c>
      <c r="B314" s="34" t="s">
        <v>5698</v>
      </c>
      <c r="C314" s="34" t="s">
        <v>5739</v>
      </c>
      <c r="D314" s="34" t="s">
        <v>204</v>
      </c>
      <c r="E314" s="28" t="s">
        <v>6270</v>
      </c>
      <c r="F314" s="17" t="s">
        <v>5392</v>
      </c>
      <c r="G314" s="195" t="s">
        <v>6348</v>
      </c>
      <c r="H314" s="102">
        <v>7180024205</v>
      </c>
    </row>
    <row r="315" spans="1:8" ht="39.9" customHeight="1" x14ac:dyDescent="0.2">
      <c r="A315" s="193">
        <v>22</v>
      </c>
      <c r="B315" s="34" t="s">
        <v>5699</v>
      </c>
      <c r="C315" s="34" t="s">
        <v>5740</v>
      </c>
      <c r="D315" s="34" t="s">
        <v>153</v>
      </c>
      <c r="E315" s="27">
        <v>41532</v>
      </c>
      <c r="F315" s="17" t="s">
        <v>5392</v>
      </c>
      <c r="G315" s="195" t="s">
        <v>6349</v>
      </c>
      <c r="H315" s="102">
        <v>7180024213</v>
      </c>
    </row>
    <row r="316" spans="1:8" ht="39.9" customHeight="1" x14ac:dyDescent="0.2">
      <c r="A316" s="193">
        <v>23</v>
      </c>
      <c r="B316" s="34" t="s">
        <v>5701</v>
      </c>
      <c r="C316" s="34" t="s">
        <v>5742</v>
      </c>
      <c r="D316" s="34" t="s">
        <v>1734</v>
      </c>
      <c r="E316" s="27">
        <v>41690</v>
      </c>
      <c r="F316" s="17" t="s">
        <v>5392</v>
      </c>
      <c r="G316" s="195" t="s">
        <v>6350</v>
      </c>
      <c r="H316" s="102">
        <v>7180024221</v>
      </c>
    </row>
    <row r="317" spans="1:8" ht="39.9" customHeight="1" x14ac:dyDescent="0.2">
      <c r="A317" s="193">
        <v>24</v>
      </c>
      <c r="B317" s="34" t="s">
        <v>5703</v>
      </c>
      <c r="C317" s="34" t="s">
        <v>5744</v>
      </c>
      <c r="D317" s="34" t="s">
        <v>274</v>
      </c>
      <c r="E317" s="27">
        <v>41840</v>
      </c>
      <c r="F317" s="17" t="s">
        <v>5392</v>
      </c>
      <c r="G317" s="195" t="s">
        <v>6351</v>
      </c>
      <c r="H317" s="102">
        <v>7180024239</v>
      </c>
    </row>
    <row r="318" spans="1:8" ht="39.9" customHeight="1" x14ac:dyDescent="0.2">
      <c r="A318" s="193">
        <v>25</v>
      </c>
      <c r="B318" s="34" t="s">
        <v>5704</v>
      </c>
      <c r="C318" s="34" t="s">
        <v>5745</v>
      </c>
      <c r="D318" s="34" t="s">
        <v>140</v>
      </c>
      <c r="E318" s="27">
        <v>41654</v>
      </c>
      <c r="F318" s="17" t="s">
        <v>5392</v>
      </c>
      <c r="G318" s="195" t="s">
        <v>6352</v>
      </c>
      <c r="H318" s="102">
        <v>7180024247</v>
      </c>
    </row>
    <row r="319" spans="1:8" ht="39.9" customHeight="1" x14ac:dyDescent="0.2">
      <c r="A319" s="193">
        <v>26</v>
      </c>
      <c r="B319" s="34" t="s">
        <v>5705</v>
      </c>
      <c r="C319" s="34" t="s">
        <v>5746</v>
      </c>
      <c r="D319" s="34" t="s">
        <v>564</v>
      </c>
      <c r="E319" s="27">
        <v>41713</v>
      </c>
      <c r="F319" s="17" t="s">
        <v>5392</v>
      </c>
      <c r="G319" s="195" t="s">
        <v>6353</v>
      </c>
      <c r="H319" s="102">
        <v>7180024254</v>
      </c>
    </row>
    <row r="320" spans="1:8" ht="39.9" customHeight="1" x14ac:dyDescent="0.2">
      <c r="A320" s="193">
        <v>27</v>
      </c>
      <c r="B320" s="34" t="s">
        <v>5706</v>
      </c>
      <c r="C320" s="34" t="s">
        <v>5747</v>
      </c>
      <c r="D320" s="34" t="s">
        <v>179</v>
      </c>
      <c r="E320" s="27">
        <v>41537</v>
      </c>
      <c r="F320" s="17" t="s">
        <v>5392</v>
      </c>
      <c r="G320" s="195" t="s">
        <v>6354</v>
      </c>
      <c r="H320" s="102">
        <v>7180024262</v>
      </c>
    </row>
    <row r="321" spans="1:8" ht="39.9" customHeight="1" x14ac:dyDescent="0.2">
      <c r="A321" s="193">
        <v>28</v>
      </c>
      <c r="B321" s="34" t="s">
        <v>5709</v>
      </c>
      <c r="C321" s="34" t="s">
        <v>5750</v>
      </c>
      <c r="D321" s="34" t="s">
        <v>606</v>
      </c>
      <c r="E321" s="27">
        <v>41845</v>
      </c>
      <c r="F321" s="17" t="s">
        <v>5392</v>
      </c>
      <c r="G321" s="195" t="s">
        <v>6355</v>
      </c>
      <c r="H321" s="102">
        <v>7180024270</v>
      </c>
    </row>
    <row r="322" spans="1:8" ht="39.9" customHeight="1" x14ac:dyDescent="0.2">
      <c r="A322" s="193">
        <v>29</v>
      </c>
      <c r="B322" s="34" t="s">
        <v>5710</v>
      </c>
      <c r="C322" s="34" t="s">
        <v>5751</v>
      </c>
      <c r="D322" s="34" t="s">
        <v>230</v>
      </c>
      <c r="E322" s="27">
        <v>41878</v>
      </c>
      <c r="F322" s="17" t="s">
        <v>5392</v>
      </c>
      <c r="G322" s="195" t="s">
        <v>6356</v>
      </c>
      <c r="H322" s="102">
        <v>7180024288</v>
      </c>
    </row>
    <row r="323" spans="1:8" ht="39.9" customHeight="1" x14ac:dyDescent="0.2">
      <c r="A323" s="193">
        <v>30</v>
      </c>
      <c r="B323" s="34" t="s">
        <v>5712</v>
      </c>
      <c r="C323" s="34" t="s">
        <v>5753</v>
      </c>
      <c r="D323" s="34" t="s">
        <v>299</v>
      </c>
      <c r="E323" s="27">
        <v>41618</v>
      </c>
      <c r="F323" s="17" t="s">
        <v>5392</v>
      </c>
      <c r="G323" s="195" t="s">
        <v>6357</v>
      </c>
      <c r="H323" s="102">
        <v>7180024296</v>
      </c>
    </row>
    <row r="324" spans="1:8" ht="39.9" customHeight="1" x14ac:dyDescent="0.2">
      <c r="A324" s="193">
        <v>31</v>
      </c>
      <c r="B324" s="34" t="s">
        <v>5715</v>
      </c>
      <c r="C324" s="34" t="s">
        <v>5756</v>
      </c>
      <c r="D324" s="34" t="s">
        <v>156</v>
      </c>
      <c r="E324" s="28" t="s">
        <v>6268</v>
      </c>
      <c r="F324" s="17" t="s">
        <v>5392</v>
      </c>
      <c r="G324" s="195" t="s">
        <v>6358</v>
      </c>
      <c r="H324" s="102">
        <v>7180024304</v>
      </c>
    </row>
    <row r="325" spans="1:8" ht="39.9" customHeight="1" x14ac:dyDescent="0.2">
      <c r="A325" s="193">
        <v>32</v>
      </c>
      <c r="B325" s="34" t="s">
        <v>5717</v>
      </c>
      <c r="C325" s="34" t="s">
        <v>5758</v>
      </c>
      <c r="D325" s="34" t="s">
        <v>153</v>
      </c>
      <c r="E325" s="27">
        <v>41552</v>
      </c>
      <c r="F325" s="17" t="s">
        <v>5392</v>
      </c>
      <c r="G325" s="195" t="s">
        <v>6359</v>
      </c>
      <c r="H325" s="102">
        <v>7180024312</v>
      </c>
    </row>
    <row r="326" spans="1:8" ht="39.9" customHeight="1" x14ac:dyDescent="0.2">
      <c r="A326" s="193">
        <v>33</v>
      </c>
      <c r="B326" s="34" t="s">
        <v>5718</v>
      </c>
      <c r="C326" s="34" t="s">
        <v>5759</v>
      </c>
      <c r="D326" s="34" t="s">
        <v>233</v>
      </c>
      <c r="E326" s="28" t="s">
        <v>6265</v>
      </c>
      <c r="F326" s="17" t="s">
        <v>5392</v>
      </c>
      <c r="G326" s="195" t="s">
        <v>6360</v>
      </c>
      <c r="H326" s="102">
        <v>7180024320</v>
      </c>
    </row>
    <row r="327" spans="1:8" ht="39.9" customHeight="1" x14ac:dyDescent="0.2">
      <c r="A327" s="193">
        <v>34</v>
      </c>
      <c r="B327" s="34" t="s">
        <v>5723</v>
      </c>
      <c r="C327" s="34" t="s">
        <v>5764</v>
      </c>
      <c r="D327" s="34" t="s">
        <v>182</v>
      </c>
      <c r="E327" s="27">
        <v>41912</v>
      </c>
      <c r="F327" s="17" t="s">
        <v>5392</v>
      </c>
      <c r="G327" s="195" t="s">
        <v>6361</v>
      </c>
      <c r="H327" s="102">
        <v>7180024338</v>
      </c>
    </row>
    <row r="328" spans="1:8" ht="39.9" customHeight="1" x14ac:dyDescent="0.2">
      <c r="A328" s="193">
        <v>35</v>
      </c>
      <c r="B328" s="34" t="s">
        <v>5683</v>
      </c>
      <c r="C328" s="34" t="s">
        <v>5726</v>
      </c>
      <c r="D328" s="34" t="s">
        <v>274</v>
      </c>
      <c r="E328" s="27">
        <v>41537</v>
      </c>
      <c r="F328" s="17" t="s">
        <v>5392</v>
      </c>
      <c r="G328" s="195" t="s">
        <v>6362</v>
      </c>
      <c r="H328" s="102">
        <v>7180024346</v>
      </c>
    </row>
    <row r="329" spans="1:8" ht="39.9" customHeight="1" x14ac:dyDescent="0.2">
      <c r="A329" s="193">
        <v>36</v>
      </c>
      <c r="B329" s="34" t="s">
        <v>5684</v>
      </c>
      <c r="C329" s="34" t="s">
        <v>5727</v>
      </c>
      <c r="D329" s="34" t="s">
        <v>153</v>
      </c>
      <c r="E329" s="27">
        <v>41680</v>
      </c>
      <c r="F329" s="17" t="s">
        <v>5392</v>
      </c>
      <c r="G329" s="195" t="s">
        <v>6363</v>
      </c>
      <c r="H329" s="102">
        <v>7180024353</v>
      </c>
    </row>
    <row r="330" spans="1:8" ht="39.9" customHeight="1" x14ac:dyDescent="0.2">
      <c r="A330" s="193">
        <v>37</v>
      </c>
      <c r="B330" s="34" t="s">
        <v>5693</v>
      </c>
      <c r="C330" s="34" t="s">
        <v>5734</v>
      </c>
      <c r="D330" s="34" t="s">
        <v>204</v>
      </c>
      <c r="E330" s="28" t="s">
        <v>6270</v>
      </c>
      <c r="F330" s="17" t="s">
        <v>5392</v>
      </c>
      <c r="G330" s="195" t="s">
        <v>6364</v>
      </c>
      <c r="H330" s="102">
        <v>7180024361</v>
      </c>
    </row>
    <row r="331" spans="1:8" ht="39.9" customHeight="1" x14ac:dyDescent="0.2">
      <c r="A331" s="193">
        <v>38</v>
      </c>
      <c r="B331" s="34" t="s">
        <v>5697</v>
      </c>
      <c r="C331" s="34" t="s">
        <v>5738</v>
      </c>
      <c r="D331" s="34" t="s">
        <v>5767</v>
      </c>
      <c r="E331" s="27">
        <v>41537</v>
      </c>
      <c r="F331" s="17" t="s">
        <v>5392</v>
      </c>
      <c r="G331" s="195" t="s">
        <v>6365</v>
      </c>
      <c r="H331" s="102">
        <v>7180024379</v>
      </c>
    </row>
    <row r="332" spans="1:8" ht="39.9" customHeight="1" x14ac:dyDescent="0.2">
      <c r="A332" s="193">
        <v>39</v>
      </c>
      <c r="B332" s="34" t="s">
        <v>5694</v>
      </c>
      <c r="C332" s="34" t="s">
        <v>5735</v>
      </c>
      <c r="D332" s="34" t="s">
        <v>233</v>
      </c>
      <c r="E332" s="28" t="s">
        <v>6267</v>
      </c>
      <c r="F332" s="17" t="s">
        <v>5392</v>
      </c>
      <c r="G332" s="195" t="s">
        <v>6366</v>
      </c>
      <c r="H332" s="102">
        <v>7180024387</v>
      </c>
    </row>
    <row r="333" spans="1:8" ht="39.9" customHeight="1" x14ac:dyDescent="0.2">
      <c r="A333" s="193">
        <v>40</v>
      </c>
      <c r="B333" s="34" t="s">
        <v>5696</v>
      </c>
      <c r="C333" s="34" t="s">
        <v>5737</v>
      </c>
      <c r="D333" s="34" t="s">
        <v>153</v>
      </c>
      <c r="E333" s="27">
        <v>41708</v>
      </c>
      <c r="F333" s="17" t="s">
        <v>5392</v>
      </c>
      <c r="G333" s="195" t="s">
        <v>6367</v>
      </c>
      <c r="H333" s="102">
        <v>7180024395</v>
      </c>
    </row>
    <row r="334" spans="1:8" ht="39.9" customHeight="1" x14ac:dyDescent="0.2">
      <c r="A334" s="193">
        <v>41</v>
      </c>
      <c r="B334" s="34" t="s">
        <v>5707</v>
      </c>
      <c r="C334" s="34" t="s">
        <v>5748</v>
      </c>
      <c r="D334" s="34" t="s">
        <v>153</v>
      </c>
      <c r="E334" s="27">
        <v>41708</v>
      </c>
      <c r="F334" s="17" t="s">
        <v>5392</v>
      </c>
      <c r="G334" s="195" t="s">
        <v>6368</v>
      </c>
      <c r="H334" s="102">
        <v>7180024403</v>
      </c>
    </row>
    <row r="335" spans="1:8" ht="39.9" customHeight="1" x14ac:dyDescent="0.2">
      <c r="A335" s="193">
        <v>42</v>
      </c>
      <c r="B335" s="34" t="s">
        <v>5713</v>
      </c>
      <c r="C335" s="34" t="s">
        <v>5754</v>
      </c>
      <c r="D335" s="34" t="s">
        <v>626</v>
      </c>
      <c r="E335" s="27">
        <v>41713</v>
      </c>
      <c r="F335" s="17" t="s">
        <v>5392</v>
      </c>
      <c r="G335" s="195" t="s">
        <v>6369</v>
      </c>
      <c r="H335" s="102">
        <v>7180024411</v>
      </c>
    </row>
    <row r="336" spans="1:8" ht="39.9" customHeight="1" x14ac:dyDescent="0.2">
      <c r="A336" s="193">
        <v>43</v>
      </c>
      <c r="B336" s="34" t="s">
        <v>5700</v>
      </c>
      <c r="C336" s="34" t="s">
        <v>5741</v>
      </c>
      <c r="D336" s="34" t="s">
        <v>153</v>
      </c>
      <c r="E336" s="27">
        <v>41588</v>
      </c>
      <c r="F336" s="17" t="s">
        <v>5392</v>
      </c>
      <c r="G336" s="195" t="s">
        <v>6370</v>
      </c>
      <c r="H336" s="102">
        <v>7180024429</v>
      </c>
    </row>
    <row r="337" spans="1:8" ht="39.9" customHeight="1" x14ac:dyDescent="0.2">
      <c r="A337" s="193">
        <v>44</v>
      </c>
      <c r="B337" s="34" t="s">
        <v>5719</v>
      </c>
      <c r="C337" s="34" t="s">
        <v>5760</v>
      </c>
      <c r="D337" s="34" t="s">
        <v>299</v>
      </c>
      <c r="E337" s="27">
        <v>41606</v>
      </c>
      <c r="F337" s="17" t="s">
        <v>5392</v>
      </c>
      <c r="G337" s="195" t="s">
        <v>6371</v>
      </c>
      <c r="H337" s="102">
        <v>7180024437</v>
      </c>
    </row>
    <row r="338" spans="1:8" ht="39.9" customHeight="1" x14ac:dyDescent="0.2">
      <c r="A338" s="193">
        <v>45</v>
      </c>
      <c r="B338" s="34" t="s">
        <v>5711</v>
      </c>
      <c r="C338" s="34" t="s">
        <v>5752</v>
      </c>
      <c r="D338" s="34" t="s">
        <v>143</v>
      </c>
      <c r="E338" s="28" t="s">
        <v>6271</v>
      </c>
      <c r="F338" s="17" t="s">
        <v>5392</v>
      </c>
      <c r="G338" s="195" t="s">
        <v>6372</v>
      </c>
      <c r="H338" s="102">
        <v>7180024445</v>
      </c>
    </row>
    <row r="339" spans="1:8" ht="39.9" customHeight="1" x14ac:dyDescent="0.2">
      <c r="A339" s="193">
        <v>46</v>
      </c>
      <c r="B339" s="34" t="s">
        <v>5720</v>
      </c>
      <c r="C339" s="34" t="s">
        <v>5761</v>
      </c>
      <c r="D339" s="34" t="s">
        <v>143</v>
      </c>
      <c r="E339" s="28" t="s">
        <v>6270</v>
      </c>
      <c r="F339" s="17" t="s">
        <v>5392</v>
      </c>
      <c r="G339" s="195" t="s">
        <v>6373</v>
      </c>
      <c r="H339" s="102">
        <v>7180024452</v>
      </c>
    </row>
    <row r="340" spans="1:8" ht="39.9" customHeight="1" x14ac:dyDescent="0.2">
      <c r="A340" s="193">
        <v>47</v>
      </c>
      <c r="B340" s="34" t="s">
        <v>5722</v>
      </c>
      <c r="C340" s="34" t="s">
        <v>5763</v>
      </c>
      <c r="D340" s="34" t="s">
        <v>589</v>
      </c>
      <c r="E340" s="27">
        <v>41749</v>
      </c>
      <c r="F340" s="17" t="s">
        <v>5392</v>
      </c>
      <c r="G340" s="195" t="s">
        <v>6374</v>
      </c>
      <c r="H340" s="196">
        <v>7180024460</v>
      </c>
    </row>
    <row r="341" spans="1:8" ht="39.9" customHeight="1" x14ac:dyDescent="0.2">
      <c r="B341" s="197" t="s">
        <v>6978</v>
      </c>
      <c r="C341" s="198"/>
      <c r="D341" s="198"/>
      <c r="E341" s="198"/>
      <c r="F341" s="198"/>
      <c r="G341" s="198"/>
      <c r="H341" s="198"/>
    </row>
    <row r="342" spans="1:8" ht="39.9" customHeight="1" thickBot="1" x14ac:dyDescent="0.25">
      <c r="B342" s="29" t="s">
        <v>5362</v>
      </c>
      <c r="C342" s="29" t="s">
        <v>5363</v>
      </c>
      <c r="D342" s="29" t="s">
        <v>5364</v>
      </c>
      <c r="E342" s="29" t="s">
        <v>5365</v>
      </c>
      <c r="F342" s="29" t="s">
        <v>5366</v>
      </c>
      <c r="G342" s="29" t="s">
        <v>5368</v>
      </c>
      <c r="H342" s="29" t="s">
        <v>5367</v>
      </c>
    </row>
    <row r="343" spans="1:8" s="57" customFormat="1" ht="39.9" customHeight="1" thickTop="1" x14ac:dyDescent="0.2">
      <c r="A343" s="57">
        <v>1</v>
      </c>
      <c r="B343" s="32" t="s">
        <v>6979</v>
      </c>
      <c r="C343" s="32" t="s">
        <v>6980</v>
      </c>
      <c r="D343" s="32" t="s">
        <v>153</v>
      </c>
      <c r="E343" s="26" t="s">
        <v>6969</v>
      </c>
      <c r="F343" s="199" t="s">
        <v>6967</v>
      </c>
      <c r="G343" s="200" t="s">
        <v>6981</v>
      </c>
      <c r="H343" s="201" t="s">
        <v>6982</v>
      </c>
    </row>
    <row r="344" spans="1:8" s="57" customFormat="1" ht="39.9" customHeight="1" x14ac:dyDescent="0.2">
      <c r="A344" s="57">
        <v>2</v>
      </c>
      <c r="B344" s="34" t="s">
        <v>6983</v>
      </c>
      <c r="C344" s="34" t="s">
        <v>6984</v>
      </c>
      <c r="D344" s="34" t="s">
        <v>274</v>
      </c>
      <c r="E344" s="28" t="s">
        <v>6966</v>
      </c>
      <c r="F344" s="34" t="s">
        <v>6967</v>
      </c>
      <c r="G344" s="202" t="s">
        <v>6985</v>
      </c>
      <c r="H344" s="203" t="s">
        <v>6986</v>
      </c>
    </row>
    <row r="345" spans="1:8" s="57" customFormat="1" ht="39.9" customHeight="1" x14ac:dyDescent="0.2">
      <c r="A345" s="57">
        <v>3</v>
      </c>
      <c r="B345" s="34" t="s">
        <v>6987</v>
      </c>
      <c r="C345" s="34" t="s">
        <v>6988</v>
      </c>
      <c r="D345" s="34" t="s">
        <v>153</v>
      </c>
      <c r="E345" s="27" t="s">
        <v>6971</v>
      </c>
      <c r="F345" s="34" t="s">
        <v>6967</v>
      </c>
      <c r="G345" s="202" t="s">
        <v>6989</v>
      </c>
      <c r="H345" s="203" t="s">
        <v>6990</v>
      </c>
    </row>
    <row r="346" spans="1:8" s="57" customFormat="1" ht="39.9" customHeight="1" x14ac:dyDescent="0.2">
      <c r="A346" s="57">
        <v>4</v>
      </c>
      <c r="B346" s="34" t="s">
        <v>6991</v>
      </c>
      <c r="C346" s="34" t="s">
        <v>6992</v>
      </c>
      <c r="D346" s="34" t="s">
        <v>564</v>
      </c>
      <c r="E346" s="27" t="s">
        <v>6971</v>
      </c>
      <c r="F346" s="34" t="s">
        <v>6967</v>
      </c>
      <c r="G346" s="202" t="s">
        <v>6993</v>
      </c>
      <c r="H346" s="203" t="s">
        <v>6994</v>
      </c>
    </row>
    <row r="347" spans="1:8" s="57" customFormat="1" ht="39.9" customHeight="1" x14ac:dyDescent="0.2">
      <c r="A347" s="57">
        <v>5</v>
      </c>
      <c r="B347" s="34" t="s">
        <v>6995</v>
      </c>
      <c r="C347" s="34" t="s">
        <v>6996</v>
      </c>
      <c r="D347" s="34" t="s">
        <v>1734</v>
      </c>
      <c r="E347" s="27" t="s">
        <v>6970</v>
      </c>
      <c r="F347" s="34" t="s">
        <v>6967</v>
      </c>
      <c r="G347" s="202" t="s">
        <v>6997</v>
      </c>
      <c r="H347" s="203" t="s">
        <v>6998</v>
      </c>
    </row>
    <row r="348" spans="1:8" s="57" customFormat="1" ht="39.9" customHeight="1" x14ac:dyDescent="0.2">
      <c r="A348" s="57">
        <v>6</v>
      </c>
      <c r="B348" s="34" t="s">
        <v>6999</v>
      </c>
      <c r="C348" s="34" t="s">
        <v>7000</v>
      </c>
      <c r="D348" s="34" t="s">
        <v>589</v>
      </c>
      <c r="E348" s="27" t="s">
        <v>6972</v>
      </c>
      <c r="F348" s="34" t="s">
        <v>6967</v>
      </c>
      <c r="G348" s="202" t="s">
        <v>7001</v>
      </c>
      <c r="H348" s="203" t="s">
        <v>7002</v>
      </c>
    </row>
    <row r="349" spans="1:8" s="57" customFormat="1" ht="39.9" customHeight="1" x14ac:dyDescent="0.2">
      <c r="A349" s="57">
        <v>7</v>
      </c>
      <c r="B349" s="34" t="s">
        <v>7003</v>
      </c>
      <c r="C349" s="34" t="s">
        <v>7004</v>
      </c>
      <c r="D349" s="34" t="s">
        <v>182</v>
      </c>
      <c r="E349" s="27" t="s">
        <v>6971</v>
      </c>
      <c r="F349" s="34" t="s">
        <v>6967</v>
      </c>
      <c r="G349" s="202" t="s">
        <v>7005</v>
      </c>
      <c r="H349" s="203" t="s">
        <v>7006</v>
      </c>
    </row>
    <row r="350" spans="1:8" s="57" customFormat="1" ht="39.9" customHeight="1" x14ac:dyDescent="0.2">
      <c r="A350" s="57">
        <v>8</v>
      </c>
      <c r="B350" s="34" t="s">
        <v>7007</v>
      </c>
      <c r="C350" s="34" t="s">
        <v>7008</v>
      </c>
      <c r="D350" s="34" t="s">
        <v>159</v>
      </c>
      <c r="E350" s="27" t="s">
        <v>6970</v>
      </c>
      <c r="F350" s="34" t="s">
        <v>6967</v>
      </c>
      <c r="G350" s="202" t="s">
        <v>7009</v>
      </c>
      <c r="H350" s="203" t="s">
        <v>7010</v>
      </c>
    </row>
    <row r="351" spans="1:8" s="57" customFormat="1" ht="39.9" customHeight="1" x14ac:dyDescent="0.2">
      <c r="A351" s="57">
        <v>9</v>
      </c>
      <c r="B351" s="34" t="s">
        <v>7011</v>
      </c>
      <c r="C351" s="34" t="s">
        <v>7012</v>
      </c>
      <c r="D351" s="34" t="s">
        <v>159</v>
      </c>
      <c r="E351" s="27" t="s">
        <v>6977</v>
      </c>
      <c r="F351" s="34" t="s">
        <v>6967</v>
      </c>
      <c r="G351" s="202" t="s">
        <v>7013</v>
      </c>
      <c r="H351" s="203" t="s">
        <v>7014</v>
      </c>
    </row>
    <row r="352" spans="1:8" s="57" customFormat="1" ht="39.9" customHeight="1" x14ac:dyDescent="0.2">
      <c r="A352" s="57">
        <v>10</v>
      </c>
      <c r="B352" s="34" t="s">
        <v>7015</v>
      </c>
      <c r="C352" s="34" t="s">
        <v>7016</v>
      </c>
      <c r="D352" s="34" t="s">
        <v>592</v>
      </c>
      <c r="E352" s="27" t="s">
        <v>6969</v>
      </c>
      <c r="F352" s="34" t="s">
        <v>6967</v>
      </c>
      <c r="G352" s="202" t="s">
        <v>7017</v>
      </c>
      <c r="H352" s="203" t="s">
        <v>7018</v>
      </c>
    </row>
    <row r="353" spans="1:8" s="57" customFormat="1" ht="39.9" customHeight="1" x14ac:dyDescent="0.2">
      <c r="A353" s="57">
        <v>11</v>
      </c>
      <c r="B353" s="34" t="s">
        <v>7019</v>
      </c>
      <c r="C353" s="34" t="s">
        <v>7020</v>
      </c>
      <c r="D353" s="34" t="s">
        <v>592</v>
      </c>
      <c r="E353" s="27" t="s">
        <v>6976</v>
      </c>
      <c r="F353" s="34" t="s">
        <v>6967</v>
      </c>
      <c r="G353" s="202" t="s">
        <v>7021</v>
      </c>
      <c r="H353" s="203" t="s">
        <v>7022</v>
      </c>
    </row>
    <row r="354" spans="1:8" s="57" customFormat="1" ht="39.9" customHeight="1" x14ac:dyDescent="0.2">
      <c r="A354" s="57">
        <v>12</v>
      </c>
      <c r="B354" s="34" t="s">
        <v>7023</v>
      </c>
      <c r="C354" s="34" t="s">
        <v>7024</v>
      </c>
      <c r="D354" s="34" t="s">
        <v>153</v>
      </c>
      <c r="E354" s="27" t="s">
        <v>6966</v>
      </c>
      <c r="F354" s="34" t="s">
        <v>6967</v>
      </c>
      <c r="G354" s="202" t="s">
        <v>7025</v>
      </c>
      <c r="H354" s="203" t="s">
        <v>7026</v>
      </c>
    </row>
    <row r="355" spans="1:8" s="57" customFormat="1" ht="39.9" customHeight="1" x14ac:dyDescent="0.2">
      <c r="A355" s="57">
        <v>13</v>
      </c>
      <c r="B355" s="34" t="s">
        <v>7027</v>
      </c>
      <c r="C355" s="34" t="s">
        <v>7028</v>
      </c>
      <c r="D355" s="34" t="s">
        <v>279</v>
      </c>
      <c r="E355" s="27" t="s">
        <v>6975</v>
      </c>
      <c r="F355" s="34" t="s">
        <v>6967</v>
      </c>
      <c r="G355" s="202" t="s">
        <v>7029</v>
      </c>
      <c r="H355" s="203" t="s">
        <v>7030</v>
      </c>
    </row>
    <row r="356" spans="1:8" s="57" customFormat="1" ht="39.9" customHeight="1" x14ac:dyDescent="0.2">
      <c r="A356" s="57">
        <v>14</v>
      </c>
      <c r="B356" s="34" t="s">
        <v>7031</v>
      </c>
      <c r="C356" s="34" t="s">
        <v>7032</v>
      </c>
      <c r="D356" s="34" t="s">
        <v>233</v>
      </c>
      <c r="E356" s="27" t="s">
        <v>6968</v>
      </c>
      <c r="F356" s="34" t="s">
        <v>6967</v>
      </c>
      <c r="G356" s="202" t="s">
        <v>7033</v>
      </c>
      <c r="H356" s="203" t="s">
        <v>7034</v>
      </c>
    </row>
    <row r="357" spans="1:8" s="57" customFormat="1" ht="39.9" customHeight="1" x14ac:dyDescent="0.2">
      <c r="A357" s="57">
        <v>15</v>
      </c>
      <c r="B357" s="34" t="s">
        <v>7035</v>
      </c>
      <c r="C357" s="34" t="s">
        <v>7036</v>
      </c>
      <c r="D357" s="34" t="s">
        <v>221</v>
      </c>
      <c r="E357" s="28" t="s">
        <v>6969</v>
      </c>
      <c r="F357" s="34" t="s">
        <v>6967</v>
      </c>
      <c r="G357" s="202" t="s">
        <v>7037</v>
      </c>
      <c r="H357" s="203" t="s">
        <v>7038</v>
      </c>
    </row>
    <row r="358" spans="1:8" s="57" customFormat="1" ht="39.9" customHeight="1" x14ac:dyDescent="0.2">
      <c r="A358" s="57">
        <v>16</v>
      </c>
      <c r="B358" s="34" t="s">
        <v>7039</v>
      </c>
      <c r="C358" s="34" t="s">
        <v>7040</v>
      </c>
      <c r="D358" s="34" t="s">
        <v>153</v>
      </c>
      <c r="E358" s="27" t="s">
        <v>7041</v>
      </c>
      <c r="F358" s="34" t="s">
        <v>6967</v>
      </c>
      <c r="G358" s="202" t="s">
        <v>7042</v>
      </c>
      <c r="H358" s="203" t="s">
        <v>7043</v>
      </c>
    </row>
    <row r="359" spans="1:8" s="57" customFormat="1" ht="39.9" customHeight="1" x14ac:dyDescent="0.2">
      <c r="A359" s="57">
        <v>17</v>
      </c>
      <c r="B359" s="34" t="s">
        <v>7044</v>
      </c>
      <c r="C359" s="34" t="s">
        <v>7045</v>
      </c>
      <c r="D359" s="34" t="s">
        <v>153</v>
      </c>
      <c r="E359" s="28" t="s">
        <v>6946</v>
      </c>
      <c r="F359" s="34" t="s">
        <v>6967</v>
      </c>
      <c r="G359" s="202" t="s">
        <v>7046</v>
      </c>
      <c r="H359" s="203" t="s">
        <v>7047</v>
      </c>
    </row>
    <row r="360" spans="1:8" s="57" customFormat="1" ht="39.9" customHeight="1" x14ac:dyDescent="0.2">
      <c r="A360" s="57">
        <v>18</v>
      </c>
      <c r="B360" s="34" t="s">
        <v>7048</v>
      </c>
      <c r="C360" s="34" t="s">
        <v>7049</v>
      </c>
      <c r="D360" s="34" t="s">
        <v>626</v>
      </c>
      <c r="E360" s="27" t="s">
        <v>6966</v>
      </c>
      <c r="F360" s="34" t="s">
        <v>6967</v>
      </c>
      <c r="G360" s="202" t="s">
        <v>7050</v>
      </c>
      <c r="H360" s="203" t="s">
        <v>7051</v>
      </c>
    </row>
    <row r="361" spans="1:8" s="57" customFormat="1" ht="39.9" customHeight="1" x14ac:dyDescent="0.2">
      <c r="A361" s="57">
        <v>19</v>
      </c>
      <c r="B361" s="34" t="s">
        <v>7052</v>
      </c>
      <c r="C361" s="34" t="s">
        <v>6945</v>
      </c>
      <c r="D361" s="34" t="s">
        <v>204</v>
      </c>
      <c r="E361" s="28" t="s">
        <v>6977</v>
      </c>
      <c r="F361" s="34" t="s">
        <v>6967</v>
      </c>
      <c r="G361" s="202" t="s">
        <v>7053</v>
      </c>
      <c r="H361" s="203" t="s">
        <v>7054</v>
      </c>
    </row>
    <row r="362" spans="1:8" s="57" customFormat="1" ht="39.9" customHeight="1" x14ac:dyDescent="0.2">
      <c r="A362" s="57">
        <v>20</v>
      </c>
      <c r="B362" s="34" t="s">
        <v>7055</v>
      </c>
      <c r="C362" s="34" t="s">
        <v>6945</v>
      </c>
      <c r="D362" s="34" t="s">
        <v>204</v>
      </c>
      <c r="E362" s="27" t="s">
        <v>6971</v>
      </c>
      <c r="F362" s="34" t="s">
        <v>6967</v>
      </c>
      <c r="G362" s="202" t="s">
        <v>7056</v>
      </c>
      <c r="H362" s="203" t="s">
        <v>7057</v>
      </c>
    </row>
    <row r="363" spans="1:8" s="57" customFormat="1" ht="39.9" customHeight="1" x14ac:dyDescent="0.2">
      <c r="A363" s="57">
        <v>21</v>
      </c>
      <c r="B363" s="34" t="s">
        <v>7058</v>
      </c>
      <c r="C363" s="34" t="s">
        <v>7059</v>
      </c>
      <c r="D363" s="34" t="s">
        <v>606</v>
      </c>
      <c r="E363" s="28" t="s">
        <v>6971</v>
      </c>
      <c r="F363" s="34" t="s">
        <v>6967</v>
      </c>
      <c r="G363" s="202" t="s">
        <v>7060</v>
      </c>
      <c r="H363" s="203" t="s">
        <v>7061</v>
      </c>
    </row>
    <row r="364" spans="1:8" s="57" customFormat="1" ht="39.9" customHeight="1" x14ac:dyDescent="0.2">
      <c r="A364" s="57">
        <v>22</v>
      </c>
      <c r="B364" s="34" t="s">
        <v>7062</v>
      </c>
      <c r="C364" s="34" t="s">
        <v>7063</v>
      </c>
      <c r="D364" s="34" t="s">
        <v>153</v>
      </c>
      <c r="E364" s="27" t="s">
        <v>6946</v>
      </c>
      <c r="F364" s="34" t="s">
        <v>6967</v>
      </c>
      <c r="G364" s="202" t="s">
        <v>7064</v>
      </c>
      <c r="H364" s="203" t="s">
        <v>7065</v>
      </c>
    </row>
    <row r="365" spans="1:8" s="57" customFormat="1" ht="39.9" customHeight="1" x14ac:dyDescent="0.2">
      <c r="A365" s="57">
        <v>23</v>
      </c>
      <c r="B365" s="34" t="s">
        <v>7066</v>
      </c>
      <c r="C365" s="34" t="s">
        <v>7067</v>
      </c>
      <c r="D365" s="34" t="s">
        <v>623</v>
      </c>
      <c r="E365" s="27" t="s">
        <v>6973</v>
      </c>
      <c r="F365" s="34" t="s">
        <v>6967</v>
      </c>
      <c r="G365" s="202" t="s">
        <v>7068</v>
      </c>
      <c r="H365" s="203" t="s">
        <v>7069</v>
      </c>
    </row>
    <row r="366" spans="1:8" s="57" customFormat="1" ht="39.9" customHeight="1" x14ac:dyDescent="0.2">
      <c r="A366" s="57">
        <v>24</v>
      </c>
      <c r="B366" s="34" t="s">
        <v>7070</v>
      </c>
      <c r="C366" s="34" t="s">
        <v>7071</v>
      </c>
      <c r="D366" s="34" t="s">
        <v>638</v>
      </c>
      <c r="E366" s="27" t="s">
        <v>6946</v>
      </c>
      <c r="F366" s="34" t="s">
        <v>6967</v>
      </c>
      <c r="G366" s="202" t="s">
        <v>7072</v>
      </c>
      <c r="H366" s="203" t="s">
        <v>7073</v>
      </c>
    </row>
    <row r="367" spans="1:8" s="57" customFormat="1" ht="39.9" customHeight="1" x14ac:dyDescent="0.2">
      <c r="A367" s="57">
        <v>25</v>
      </c>
      <c r="B367" s="34" t="s">
        <v>7074</v>
      </c>
      <c r="C367" s="34" t="s">
        <v>7075</v>
      </c>
      <c r="D367" s="34" t="s">
        <v>928</v>
      </c>
      <c r="E367" s="27" t="s">
        <v>6976</v>
      </c>
      <c r="F367" s="34" t="s">
        <v>6967</v>
      </c>
      <c r="G367" s="202" t="s">
        <v>7076</v>
      </c>
      <c r="H367" s="203" t="s">
        <v>7077</v>
      </c>
    </row>
    <row r="368" spans="1:8" s="57" customFormat="1" ht="39.9" customHeight="1" x14ac:dyDescent="0.2">
      <c r="A368" s="57">
        <v>26</v>
      </c>
      <c r="B368" s="34" t="s">
        <v>7078</v>
      </c>
      <c r="C368" s="34" t="s">
        <v>7079</v>
      </c>
      <c r="D368" s="34" t="s">
        <v>2311</v>
      </c>
      <c r="E368" s="27" t="s">
        <v>6969</v>
      </c>
      <c r="F368" s="34" t="s">
        <v>6967</v>
      </c>
      <c r="G368" s="202" t="s">
        <v>7080</v>
      </c>
      <c r="H368" s="203" t="s">
        <v>7081</v>
      </c>
    </row>
    <row r="369" spans="1:8" s="57" customFormat="1" ht="39.9" customHeight="1" x14ac:dyDescent="0.2">
      <c r="A369" s="57">
        <v>27</v>
      </c>
      <c r="B369" s="34" t="s">
        <v>7082</v>
      </c>
      <c r="C369" s="34" t="s">
        <v>7083</v>
      </c>
      <c r="D369" s="34" t="s">
        <v>230</v>
      </c>
      <c r="E369" s="27" t="s">
        <v>6969</v>
      </c>
      <c r="F369" s="34" t="s">
        <v>6967</v>
      </c>
      <c r="G369" s="202" t="s">
        <v>7084</v>
      </c>
      <c r="H369" s="203" t="s">
        <v>7085</v>
      </c>
    </row>
    <row r="370" spans="1:8" s="57" customFormat="1" ht="39.9" customHeight="1" x14ac:dyDescent="0.2">
      <c r="A370" s="57">
        <v>28</v>
      </c>
      <c r="B370" s="34" t="s">
        <v>7086</v>
      </c>
      <c r="C370" s="34" t="s">
        <v>7087</v>
      </c>
      <c r="D370" s="34" t="s">
        <v>299</v>
      </c>
      <c r="E370" s="27" t="s">
        <v>7041</v>
      </c>
      <c r="F370" s="34" t="s">
        <v>6967</v>
      </c>
      <c r="G370" s="202" t="s">
        <v>7088</v>
      </c>
      <c r="H370" s="203" t="s">
        <v>7089</v>
      </c>
    </row>
    <row r="371" spans="1:8" s="57" customFormat="1" ht="39.9" customHeight="1" x14ac:dyDescent="0.2">
      <c r="A371" s="57">
        <v>29</v>
      </c>
      <c r="B371" s="34" t="s">
        <v>7090</v>
      </c>
      <c r="C371" s="34" t="s">
        <v>7091</v>
      </c>
      <c r="D371" s="34" t="s">
        <v>7092</v>
      </c>
      <c r="E371" s="27" t="s">
        <v>6969</v>
      </c>
      <c r="F371" s="34" t="s">
        <v>6967</v>
      </c>
      <c r="G371" s="202" t="s">
        <v>7093</v>
      </c>
      <c r="H371" s="203" t="s">
        <v>7094</v>
      </c>
    </row>
    <row r="372" spans="1:8" s="57" customFormat="1" ht="39.9" customHeight="1" x14ac:dyDescent="0.2">
      <c r="A372" s="57">
        <v>30</v>
      </c>
      <c r="B372" s="34" t="s">
        <v>7095</v>
      </c>
      <c r="C372" s="34" t="s">
        <v>7096</v>
      </c>
      <c r="D372" s="34" t="s">
        <v>299</v>
      </c>
      <c r="E372" s="27" t="s">
        <v>6975</v>
      </c>
      <c r="F372" s="34" t="s">
        <v>6967</v>
      </c>
      <c r="G372" s="202" t="s">
        <v>7097</v>
      </c>
      <c r="H372" s="203" t="s">
        <v>7098</v>
      </c>
    </row>
    <row r="373" spans="1:8" s="57" customFormat="1" ht="39.9" customHeight="1" x14ac:dyDescent="0.2">
      <c r="A373" s="57">
        <v>31</v>
      </c>
      <c r="B373" s="34" t="s">
        <v>7099</v>
      </c>
      <c r="C373" s="34" t="s">
        <v>7100</v>
      </c>
      <c r="D373" s="34" t="s">
        <v>137</v>
      </c>
      <c r="E373" s="28" t="s">
        <v>6966</v>
      </c>
      <c r="F373" s="34" t="s">
        <v>6967</v>
      </c>
      <c r="G373" s="202" t="s">
        <v>7101</v>
      </c>
      <c r="H373" s="203" t="s">
        <v>7102</v>
      </c>
    </row>
    <row r="374" spans="1:8" s="57" customFormat="1" ht="39.9" customHeight="1" x14ac:dyDescent="0.2">
      <c r="A374" s="57">
        <v>32</v>
      </c>
      <c r="B374" s="34" t="s">
        <v>7103</v>
      </c>
      <c r="C374" s="34" t="s">
        <v>7104</v>
      </c>
      <c r="D374" s="34" t="s">
        <v>140</v>
      </c>
      <c r="E374" s="27" t="s">
        <v>6946</v>
      </c>
      <c r="F374" s="34" t="s">
        <v>6967</v>
      </c>
      <c r="G374" s="202" t="s">
        <v>7105</v>
      </c>
      <c r="H374" s="203" t="s">
        <v>7106</v>
      </c>
    </row>
    <row r="375" spans="1:8" s="57" customFormat="1" ht="39.9" customHeight="1" x14ac:dyDescent="0.2">
      <c r="A375" s="57">
        <v>33</v>
      </c>
      <c r="B375" s="34" t="s">
        <v>7107</v>
      </c>
      <c r="C375" s="34" t="s">
        <v>7108</v>
      </c>
      <c r="D375" s="34" t="s">
        <v>137</v>
      </c>
      <c r="E375" s="28" t="s">
        <v>6977</v>
      </c>
      <c r="F375" s="34" t="s">
        <v>6967</v>
      </c>
      <c r="G375" s="202" t="s">
        <v>7109</v>
      </c>
      <c r="H375" s="203" t="s">
        <v>7110</v>
      </c>
    </row>
    <row r="376" spans="1:8" s="57" customFormat="1" ht="39.9" customHeight="1" x14ac:dyDescent="0.2">
      <c r="A376" s="57">
        <v>34</v>
      </c>
      <c r="B376" s="34" t="s">
        <v>7111</v>
      </c>
      <c r="C376" s="34" t="s">
        <v>7112</v>
      </c>
      <c r="D376" s="34" t="s">
        <v>274</v>
      </c>
      <c r="E376" s="27" t="s">
        <v>6969</v>
      </c>
      <c r="F376" s="34" t="s">
        <v>6967</v>
      </c>
      <c r="G376" s="202" t="s">
        <v>7113</v>
      </c>
      <c r="H376" s="203" t="s">
        <v>7114</v>
      </c>
    </row>
    <row r="377" spans="1:8" s="57" customFormat="1" ht="39.9" customHeight="1" x14ac:dyDescent="0.2">
      <c r="A377" s="57">
        <v>35</v>
      </c>
      <c r="B377" s="34" t="s">
        <v>7115</v>
      </c>
      <c r="C377" s="34" t="s">
        <v>7116</v>
      </c>
      <c r="D377" s="34" t="s">
        <v>140</v>
      </c>
      <c r="E377" s="27" t="s">
        <v>6966</v>
      </c>
      <c r="F377" s="34" t="s">
        <v>6967</v>
      </c>
      <c r="G377" s="202" t="s">
        <v>7117</v>
      </c>
      <c r="H377" s="203" t="s">
        <v>7118</v>
      </c>
    </row>
    <row r="378" spans="1:8" s="57" customFormat="1" ht="39.9" customHeight="1" x14ac:dyDescent="0.2">
      <c r="A378" s="57">
        <v>36</v>
      </c>
      <c r="B378" s="34" t="s">
        <v>7119</v>
      </c>
      <c r="C378" s="34" t="s">
        <v>7120</v>
      </c>
      <c r="D378" s="34" t="s">
        <v>153</v>
      </c>
      <c r="E378" s="27" t="s">
        <v>6966</v>
      </c>
      <c r="F378" s="34" t="s">
        <v>6967</v>
      </c>
      <c r="G378" s="202" t="s">
        <v>7121</v>
      </c>
      <c r="H378" s="203" t="s">
        <v>7122</v>
      </c>
    </row>
    <row r="379" spans="1:8" s="57" customFormat="1" ht="39.9" customHeight="1" x14ac:dyDescent="0.2">
      <c r="A379" s="57">
        <v>37</v>
      </c>
      <c r="B379" s="34" t="s">
        <v>7123</v>
      </c>
      <c r="C379" s="34" t="s">
        <v>7124</v>
      </c>
      <c r="D379" s="34" t="s">
        <v>153</v>
      </c>
      <c r="E379" s="28" t="s">
        <v>6969</v>
      </c>
      <c r="F379" s="34" t="s">
        <v>6967</v>
      </c>
      <c r="G379" s="202" t="s">
        <v>7125</v>
      </c>
      <c r="H379" s="203" t="s">
        <v>7126</v>
      </c>
    </row>
    <row r="380" spans="1:8" s="57" customFormat="1" ht="39.9" customHeight="1" x14ac:dyDescent="0.2">
      <c r="A380" s="57">
        <v>38</v>
      </c>
      <c r="B380" s="34" t="s">
        <v>7127</v>
      </c>
      <c r="C380" s="34" t="s">
        <v>7124</v>
      </c>
      <c r="D380" s="34" t="s">
        <v>153</v>
      </c>
      <c r="E380" s="27" t="s">
        <v>6974</v>
      </c>
      <c r="F380" s="34" t="s">
        <v>6967</v>
      </c>
      <c r="G380" s="202" t="s">
        <v>7128</v>
      </c>
      <c r="H380" s="203" t="s">
        <v>7129</v>
      </c>
    </row>
    <row r="381" spans="1:8" s="57" customFormat="1" ht="39.9" customHeight="1" x14ac:dyDescent="0.2">
      <c r="A381" s="57">
        <v>39</v>
      </c>
      <c r="B381" s="34" t="s">
        <v>7130</v>
      </c>
      <c r="C381" s="34" t="s">
        <v>7131</v>
      </c>
      <c r="D381" s="34" t="s">
        <v>156</v>
      </c>
      <c r="E381" s="28" t="s">
        <v>6977</v>
      </c>
      <c r="F381" s="34" t="s">
        <v>6967</v>
      </c>
      <c r="G381" s="202" t="s">
        <v>7132</v>
      </c>
      <c r="H381" s="203" t="s">
        <v>7133</v>
      </c>
    </row>
    <row r="382" spans="1:8" s="57" customFormat="1" ht="39.9" customHeight="1" x14ac:dyDescent="0.2">
      <c r="A382" s="57">
        <v>40</v>
      </c>
      <c r="B382" s="34" t="s">
        <v>7134</v>
      </c>
      <c r="C382" s="34" t="s">
        <v>7135</v>
      </c>
      <c r="D382" s="34" t="s">
        <v>143</v>
      </c>
      <c r="E382" s="27" t="s">
        <v>7136</v>
      </c>
      <c r="F382" s="34" t="s">
        <v>6967</v>
      </c>
      <c r="G382" s="202" t="s">
        <v>7137</v>
      </c>
      <c r="H382" s="203" t="s">
        <v>7138</v>
      </c>
    </row>
    <row r="383" spans="1:8" s="57" customFormat="1" ht="39.9" customHeight="1" x14ac:dyDescent="0.2">
      <c r="A383" s="57">
        <v>41</v>
      </c>
      <c r="B383" s="34" t="s">
        <v>7139</v>
      </c>
      <c r="C383" s="34" t="s">
        <v>7140</v>
      </c>
      <c r="D383" s="34" t="s">
        <v>159</v>
      </c>
      <c r="E383" s="27" t="s">
        <v>6968</v>
      </c>
      <c r="F383" s="34" t="s">
        <v>6967</v>
      </c>
      <c r="G383" s="202" t="s">
        <v>7141</v>
      </c>
      <c r="H383" s="203" t="s">
        <v>7142</v>
      </c>
    </row>
    <row r="384" spans="1:8" s="57" customFormat="1" ht="39.9" customHeight="1" x14ac:dyDescent="0.2">
      <c r="A384" s="57">
        <v>42</v>
      </c>
      <c r="B384" s="34" t="s">
        <v>7143</v>
      </c>
      <c r="C384" s="34" t="s">
        <v>7144</v>
      </c>
      <c r="D384" s="34" t="s">
        <v>589</v>
      </c>
      <c r="E384" s="27" t="s">
        <v>7145</v>
      </c>
      <c r="F384" s="34" t="s">
        <v>6967</v>
      </c>
      <c r="G384" s="202" t="s">
        <v>7146</v>
      </c>
      <c r="H384" s="203" t="s">
        <v>7147</v>
      </c>
    </row>
    <row r="385" spans="1:8" s="57" customFormat="1" ht="39.9" customHeight="1" x14ac:dyDescent="0.2">
      <c r="A385" s="57">
        <v>43</v>
      </c>
      <c r="B385" s="34" t="s">
        <v>7148</v>
      </c>
      <c r="C385" s="34" t="s">
        <v>7149</v>
      </c>
      <c r="D385" s="34" t="s">
        <v>7150</v>
      </c>
      <c r="E385" s="27" t="s">
        <v>6946</v>
      </c>
      <c r="F385" s="34" t="s">
        <v>6967</v>
      </c>
      <c r="G385" s="202" t="s">
        <v>7151</v>
      </c>
      <c r="H385" s="203" t="s">
        <v>7152</v>
      </c>
    </row>
    <row r="386" spans="1:8" s="57" customFormat="1" ht="39.9" customHeight="1" x14ac:dyDescent="0.2">
      <c r="A386" s="57">
        <v>44</v>
      </c>
      <c r="B386" s="34" t="s">
        <v>7153</v>
      </c>
      <c r="C386" s="34" t="s">
        <v>7154</v>
      </c>
      <c r="D386" s="34" t="s">
        <v>153</v>
      </c>
      <c r="E386" s="27" t="s">
        <v>6968</v>
      </c>
      <c r="F386" s="34" t="s">
        <v>6967</v>
      </c>
      <c r="G386" s="202" t="s">
        <v>7155</v>
      </c>
      <c r="H386" s="203" t="s">
        <v>7156</v>
      </c>
    </row>
    <row r="387" spans="1:8" s="57" customFormat="1" ht="39.9" customHeight="1" x14ac:dyDescent="0.2">
      <c r="A387" s="57">
        <v>45</v>
      </c>
      <c r="B387" s="34" t="s">
        <v>7157</v>
      </c>
      <c r="C387" s="34" t="s">
        <v>7158</v>
      </c>
      <c r="D387" s="34" t="s">
        <v>168</v>
      </c>
      <c r="E387" s="28" t="s">
        <v>7159</v>
      </c>
      <c r="F387" s="34" t="s">
        <v>6967</v>
      </c>
      <c r="G387" s="202" t="s">
        <v>7160</v>
      </c>
      <c r="H387" s="203" t="s">
        <v>7161</v>
      </c>
    </row>
    <row r="388" spans="1:8" s="57" customFormat="1" ht="39.9" customHeight="1" x14ac:dyDescent="0.2">
      <c r="A388" s="57">
        <v>46</v>
      </c>
      <c r="B388" s="34" t="s">
        <v>7162</v>
      </c>
      <c r="C388" s="34" t="s">
        <v>7163</v>
      </c>
      <c r="D388" s="34" t="s">
        <v>153</v>
      </c>
      <c r="E388" s="28" t="s">
        <v>6966</v>
      </c>
      <c r="F388" s="34" t="s">
        <v>6967</v>
      </c>
      <c r="G388" s="202" t="s">
        <v>7164</v>
      </c>
      <c r="H388" s="203" t="s">
        <v>7165</v>
      </c>
    </row>
    <row r="389" spans="1:8" s="57" customFormat="1" ht="39.9" customHeight="1" x14ac:dyDescent="0.2">
      <c r="A389" s="57">
        <v>47</v>
      </c>
      <c r="B389" s="204" t="s">
        <v>7166</v>
      </c>
      <c r="C389" s="204" t="s">
        <v>7167</v>
      </c>
      <c r="D389" s="204" t="s">
        <v>638</v>
      </c>
      <c r="E389" s="30" t="s">
        <v>7136</v>
      </c>
      <c r="F389" s="204" t="s">
        <v>6967</v>
      </c>
      <c r="G389" s="205" t="s">
        <v>7168</v>
      </c>
      <c r="H389" s="206" t="s">
        <v>7169</v>
      </c>
    </row>
    <row r="390" spans="1:8" s="57" customFormat="1" ht="39.9" customHeight="1" x14ac:dyDescent="0.2">
      <c r="A390" s="57">
        <v>48</v>
      </c>
      <c r="B390" s="34" t="s">
        <v>7170</v>
      </c>
      <c r="C390" s="34" t="s">
        <v>7171</v>
      </c>
      <c r="D390" s="34" t="s">
        <v>233</v>
      </c>
      <c r="E390" s="28" t="s">
        <v>6946</v>
      </c>
      <c r="F390" s="207" t="s">
        <v>6967</v>
      </c>
      <c r="G390" s="34" t="s">
        <v>7172</v>
      </c>
      <c r="H390" s="34" t="s">
        <v>7173</v>
      </c>
    </row>
    <row r="391" spans="1:8" s="57" customFormat="1" ht="39.9" customHeight="1" x14ac:dyDescent="0.2">
      <c r="A391" s="57">
        <v>49</v>
      </c>
      <c r="B391" s="34" t="s">
        <v>7174</v>
      </c>
      <c r="C391" s="34" t="s">
        <v>7175</v>
      </c>
      <c r="D391" s="34" t="s">
        <v>143</v>
      </c>
      <c r="E391" s="34" t="s">
        <v>6966</v>
      </c>
      <c r="F391" s="34" t="s">
        <v>6967</v>
      </c>
      <c r="G391" s="34" t="s">
        <v>7176</v>
      </c>
      <c r="H391" s="34" t="s">
        <v>7177</v>
      </c>
    </row>
    <row r="392" spans="1:8" ht="39.9" customHeight="1" x14ac:dyDescent="0.2">
      <c r="B392" s="185" t="s">
        <v>8800</v>
      </c>
      <c r="H392" s="165"/>
    </row>
    <row r="393" spans="1:8" ht="39.9" customHeight="1" thickBot="1" x14ac:dyDescent="0.25">
      <c r="B393" s="29" t="s">
        <v>5362</v>
      </c>
      <c r="C393" s="29" t="s">
        <v>5363</v>
      </c>
      <c r="D393" s="29" t="s">
        <v>5364</v>
      </c>
      <c r="E393" s="29" t="s">
        <v>5365</v>
      </c>
      <c r="F393" s="29" t="s">
        <v>5366</v>
      </c>
      <c r="G393" s="29" t="s">
        <v>5368</v>
      </c>
      <c r="H393" s="29" t="s">
        <v>5367</v>
      </c>
    </row>
    <row r="394" spans="1:8" ht="39.9" customHeight="1" thickTop="1" x14ac:dyDescent="0.2">
      <c r="A394" s="53">
        <v>1</v>
      </c>
      <c r="B394" s="17" t="s">
        <v>8801</v>
      </c>
      <c r="C394" s="17" t="s">
        <v>8802</v>
      </c>
      <c r="D394" s="71" t="s">
        <v>230</v>
      </c>
      <c r="E394" s="31" t="s">
        <v>8744</v>
      </c>
      <c r="F394" s="17" t="s">
        <v>8803</v>
      </c>
      <c r="G394" s="208" t="s">
        <v>8804</v>
      </c>
      <c r="H394" s="71">
        <v>1123859553</v>
      </c>
    </row>
    <row r="395" spans="1:8" ht="39.9" customHeight="1" x14ac:dyDescent="0.2">
      <c r="A395" s="53">
        <v>2</v>
      </c>
      <c r="B395" s="17" t="s">
        <v>8805</v>
      </c>
      <c r="C395" s="17" t="s">
        <v>8806</v>
      </c>
      <c r="D395" s="71" t="s">
        <v>143</v>
      </c>
      <c r="E395" s="31" t="s">
        <v>8439</v>
      </c>
      <c r="F395" s="17" t="s">
        <v>8807</v>
      </c>
      <c r="G395" s="208" t="s">
        <v>8808</v>
      </c>
      <c r="H395" s="71">
        <v>1123859561</v>
      </c>
    </row>
    <row r="396" spans="1:8" ht="39.9" customHeight="1" x14ac:dyDescent="0.2">
      <c r="A396" s="53">
        <v>3</v>
      </c>
      <c r="B396" s="17" t="s">
        <v>8809</v>
      </c>
      <c r="C396" s="17" t="s">
        <v>8810</v>
      </c>
      <c r="D396" s="71" t="s">
        <v>582</v>
      </c>
      <c r="E396" s="31" t="s">
        <v>8583</v>
      </c>
      <c r="F396" s="17" t="s">
        <v>8811</v>
      </c>
      <c r="G396" s="208" t="s">
        <v>8812</v>
      </c>
      <c r="H396" s="71">
        <v>1123859603</v>
      </c>
    </row>
    <row r="397" spans="1:8" ht="39.9" customHeight="1" x14ac:dyDescent="0.2">
      <c r="A397" s="53">
        <v>4</v>
      </c>
      <c r="B397" s="17" t="s">
        <v>8813</v>
      </c>
      <c r="C397" s="17" t="s">
        <v>8814</v>
      </c>
      <c r="D397" s="71" t="s">
        <v>140</v>
      </c>
      <c r="E397" s="31" t="s">
        <v>8583</v>
      </c>
      <c r="F397" s="17" t="s">
        <v>8815</v>
      </c>
      <c r="G397" s="208" t="s">
        <v>8816</v>
      </c>
      <c r="H397" s="71">
        <v>1123859678</v>
      </c>
    </row>
    <row r="398" spans="1:8" ht="39.9" customHeight="1" x14ac:dyDescent="0.2">
      <c r="A398" s="53">
        <v>5</v>
      </c>
      <c r="B398" s="17" t="s">
        <v>8817</v>
      </c>
      <c r="C398" s="17" t="s">
        <v>8818</v>
      </c>
      <c r="D398" s="71" t="s">
        <v>230</v>
      </c>
      <c r="E398" s="31" t="s">
        <v>8583</v>
      </c>
      <c r="F398" s="17" t="s">
        <v>8819</v>
      </c>
      <c r="G398" s="208" t="s">
        <v>8820</v>
      </c>
      <c r="H398" s="71">
        <v>1123859504</v>
      </c>
    </row>
    <row r="399" spans="1:8" ht="39.9" customHeight="1" x14ac:dyDescent="0.2">
      <c r="A399" s="53">
        <v>6</v>
      </c>
      <c r="B399" s="17" t="s">
        <v>8821</v>
      </c>
      <c r="C399" s="17" t="s">
        <v>8822</v>
      </c>
      <c r="D399" s="71" t="s">
        <v>626</v>
      </c>
      <c r="E399" s="31" t="s">
        <v>8434</v>
      </c>
      <c r="F399" s="17" t="s">
        <v>8823</v>
      </c>
      <c r="G399" s="208" t="s">
        <v>8824</v>
      </c>
      <c r="H399" s="71">
        <v>1123859496</v>
      </c>
    </row>
    <row r="400" spans="1:8" ht="39.9" customHeight="1" x14ac:dyDescent="0.2">
      <c r="A400" s="53">
        <v>7</v>
      </c>
      <c r="B400" s="17" t="s">
        <v>8825</v>
      </c>
      <c r="C400" s="17" t="s">
        <v>8826</v>
      </c>
      <c r="D400" s="71" t="s">
        <v>179</v>
      </c>
      <c r="E400" s="31" t="s">
        <v>8411</v>
      </c>
      <c r="F400" s="17" t="s">
        <v>8827</v>
      </c>
      <c r="G400" s="208" t="s">
        <v>8828</v>
      </c>
      <c r="H400" s="71">
        <v>1123859538</v>
      </c>
    </row>
    <row r="401" spans="1:8" ht="39.9" customHeight="1" x14ac:dyDescent="0.2">
      <c r="A401" s="53">
        <v>8</v>
      </c>
      <c r="B401" s="17" t="s">
        <v>8829</v>
      </c>
      <c r="C401" s="17" t="s">
        <v>8830</v>
      </c>
      <c r="D401" s="71" t="s">
        <v>582</v>
      </c>
      <c r="E401" s="31" t="s">
        <v>8376</v>
      </c>
      <c r="F401" s="17" t="s">
        <v>8831</v>
      </c>
      <c r="G401" s="208" t="s">
        <v>8832</v>
      </c>
      <c r="H401" s="71">
        <v>1123859645</v>
      </c>
    </row>
    <row r="402" spans="1:8" ht="39.9" customHeight="1" x14ac:dyDescent="0.2">
      <c r="A402" s="53">
        <v>9</v>
      </c>
      <c r="B402" s="17" t="s">
        <v>8833</v>
      </c>
      <c r="C402" s="17" t="s">
        <v>8834</v>
      </c>
      <c r="D402" s="71" t="s">
        <v>307</v>
      </c>
      <c r="E402" s="31" t="s">
        <v>8654</v>
      </c>
      <c r="F402" s="17" t="s">
        <v>8835</v>
      </c>
      <c r="G402" s="208" t="s">
        <v>8836</v>
      </c>
      <c r="H402" s="71">
        <v>1123859744</v>
      </c>
    </row>
    <row r="403" spans="1:8" ht="39.9" customHeight="1" x14ac:dyDescent="0.2">
      <c r="A403" s="53">
        <v>10</v>
      </c>
      <c r="B403" s="17" t="s">
        <v>8837</v>
      </c>
      <c r="C403" s="17" t="s">
        <v>8838</v>
      </c>
      <c r="D403" s="71" t="s">
        <v>564</v>
      </c>
      <c r="E403" s="31" t="s">
        <v>8376</v>
      </c>
      <c r="F403" s="17" t="s">
        <v>8839</v>
      </c>
      <c r="G403" s="208" t="s">
        <v>8840</v>
      </c>
      <c r="H403" s="71">
        <v>1123859652</v>
      </c>
    </row>
    <row r="404" spans="1:8" ht="39.9" customHeight="1" x14ac:dyDescent="0.2">
      <c r="A404" s="53">
        <v>11</v>
      </c>
      <c r="B404" s="17" t="s">
        <v>8841</v>
      </c>
      <c r="C404" s="17" t="s">
        <v>8842</v>
      </c>
      <c r="D404" s="71" t="s">
        <v>233</v>
      </c>
      <c r="E404" s="31" t="s">
        <v>8471</v>
      </c>
      <c r="F404" s="17" t="s">
        <v>8843</v>
      </c>
      <c r="G404" s="208" t="s">
        <v>8844</v>
      </c>
      <c r="H404" s="71">
        <v>1123860064</v>
      </c>
    </row>
    <row r="405" spans="1:8" ht="39.9" customHeight="1" x14ac:dyDescent="0.2">
      <c r="A405" s="53">
        <v>12</v>
      </c>
      <c r="B405" s="17" t="s">
        <v>8845</v>
      </c>
      <c r="C405" s="17" t="s">
        <v>8846</v>
      </c>
      <c r="D405" s="71" t="s">
        <v>233</v>
      </c>
      <c r="E405" s="31" t="s">
        <v>8654</v>
      </c>
      <c r="F405" s="17" t="s">
        <v>8847</v>
      </c>
      <c r="G405" s="208" t="s">
        <v>8848</v>
      </c>
      <c r="H405" s="71">
        <v>1123860056</v>
      </c>
    </row>
    <row r="406" spans="1:8" ht="39.9" customHeight="1" x14ac:dyDescent="0.2">
      <c r="A406" s="53">
        <v>13</v>
      </c>
      <c r="B406" s="17" t="s">
        <v>8849</v>
      </c>
      <c r="C406" s="17" t="s">
        <v>8850</v>
      </c>
      <c r="D406" s="71" t="s">
        <v>153</v>
      </c>
      <c r="E406" s="31" t="s">
        <v>8411</v>
      </c>
      <c r="F406" s="17" t="s">
        <v>8851</v>
      </c>
      <c r="G406" s="208" t="s">
        <v>8852</v>
      </c>
      <c r="H406" s="71">
        <v>1123859546</v>
      </c>
    </row>
    <row r="407" spans="1:8" ht="39.9" customHeight="1" x14ac:dyDescent="0.2">
      <c r="A407" s="53">
        <v>14</v>
      </c>
      <c r="B407" s="17" t="s">
        <v>8853</v>
      </c>
      <c r="C407" s="17" t="s">
        <v>8854</v>
      </c>
      <c r="D407" s="71" t="s">
        <v>230</v>
      </c>
      <c r="E407" s="31" t="s">
        <v>8543</v>
      </c>
      <c r="F407" s="17" t="s">
        <v>8855</v>
      </c>
      <c r="G407" s="208" t="s">
        <v>8856</v>
      </c>
      <c r="H407" s="71">
        <v>1123859579</v>
      </c>
    </row>
    <row r="408" spans="1:8" ht="39.9" customHeight="1" x14ac:dyDescent="0.2">
      <c r="A408" s="53">
        <v>15</v>
      </c>
      <c r="B408" s="17" t="s">
        <v>8857</v>
      </c>
      <c r="C408" s="17" t="s">
        <v>8858</v>
      </c>
      <c r="D408" s="71" t="s">
        <v>8705</v>
      </c>
      <c r="E408" s="31" t="s">
        <v>8406</v>
      </c>
      <c r="F408" s="17" t="s">
        <v>8859</v>
      </c>
      <c r="G408" s="208" t="s">
        <v>8860</v>
      </c>
      <c r="H408" s="71">
        <v>1123859686</v>
      </c>
    </row>
    <row r="409" spans="1:8" ht="39.9" customHeight="1" x14ac:dyDescent="0.2">
      <c r="A409" s="53">
        <v>16</v>
      </c>
      <c r="B409" s="17" t="s">
        <v>8861</v>
      </c>
      <c r="C409" s="17" t="s">
        <v>8862</v>
      </c>
      <c r="D409" s="71" t="s">
        <v>233</v>
      </c>
      <c r="E409" s="31" t="s">
        <v>8570</v>
      </c>
      <c r="F409" s="17" t="s">
        <v>8863</v>
      </c>
      <c r="G409" s="208" t="s">
        <v>8864</v>
      </c>
      <c r="H409" s="71">
        <v>1123859595</v>
      </c>
    </row>
    <row r="410" spans="1:8" ht="39.9" customHeight="1" x14ac:dyDescent="0.2">
      <c r="A410" s="53">
        <v>17</v>
      </c>
      <c r="B410" s="17" t="s">
        <v>8865</v>
      </c>
      <c r="C410" s="17" t="s">
        <v>8866</v>
      </c>
      <c r="D410" s="71" t="s">
        <v>153</v>
      </c>
      <c r="E410" s="31" t="s">
        <v>8480</v>
      </c>
      <c r="F410" s="17" t="s">
        <v>8867</v>
      </c>
      <c r="G410" s="208" t="s">
        <v>8868</v>
      </c>
      <c r="H410" s="71">
        <v>1123859702</v>
      </c>
    </row>
    <row r="411" spans="1:8" ht="39.9" customHeight="1" x14ac:dyDescent="0.2">
      <c r="A411" s="53">
        <v>18</v>
      </c>
      <c r="B411" s="17" t="s">
        <v>8869</v>
      </c>
      <c r="C411" s="17" t="s">
        <v>8870</v>
      </c>
      <c r="D411" s="71" t="s">
        <v>153</v>
      </c>
      <c r="E411" s="31" t="s">
        <v>8453</v>
      </c>
      <c r="F411" s="17" t="s">
        <v>8871</v>
      </c>
      <c r="G411" s="208" t="s">
        <v>8872</v>
      </c>
      <c r="H411" s="71">
        <v>1123859629</v>
      </c>
    </row>
    <row r="412" spans="1:8" ht="39.9" customHeight="1" x14ac:dyDescent="0.2">
      <c r="A412" s="53">
        <v>19</v>
      </c>
      <c r="B412" s="17" t="s">
        <v>8873</v>
      </c>
      <c r="C412" s="17" t="s">
        <v>8874</v>
      </c>
      <c r="D412" s="71" t="s">
        <v>1734</v>
      </c>
      <c r="E412" s="31" t="s">
        <v>8548</v>
      </c>
      <c r="F412" s="17" t="s">
        <v>8875</v>
      </c>
      <c r="G412" s="208" t="s">
        <v>8876</v>
      </c>
      <c r="H412" s="71">
        <v>1123859728</v>
      </c>
    </row>
    <row r="413" spans="1:8" ht="39.9" customHeight="1" x14ac:dyDescent="0.2">
      <c r="A413" s="53">
        <v>20</v>
      </c>
      <c r="B413" s="17" t="s">
        <v>8877</v>
      </c>
      <c r="C413" s="17" t="s">
        <v>8878</v>
      </c>
      <c r="D413" s="71" t="s">
        <v>299</v>
      </c>
      <c r="E413" s="31" t="s">
        <v>8396</v>
      </c>
      <c r="F413" s="17" t="s">
        <v>8879</v>
      </c>
      <c r="G413" s="208" t="s">
        <v>8880</v>
      </c>
      <c r="H413" s="71">
        <v>1123859637</v>
      </c>
    </row>
    <row r="414" spans="1:8" ht="39.9" customHeight="1" x14ac:dyDescent="0.2">
      <c r="A414" s="53">
        <v>21</v>
      </c>
      <c r="B414" s="17" t="s">
        <v>8881</v>
      </c>
      <c r="C414" s="17" t="s">
        <v>8882</v>
      </c>
      <c r="D414" s="71" t="s">
        <v>179</v>
      </c>
      <c r="E414" s="31" t="s">
        <v>8381</v>
      </c>
      <c r="F414" s="17" t="s">
        <v>8883</v>
      </c>
      <c r="G414" s="208" t="s">
        <v>8884</v>
      </c>
      <c r="H414" s="71">
        <v>1123859694</v>
      </c>
    </row>
    <row r="415" spans="1:8" ht="39.9" customHeight="1" x14ac:dyDescent="0.2">
      <c r="A415" s="53">
        <v>22</v>
      </c>
      <c r="B415" s="17" t="s">
        <v>8885</v>
      </c>
      <c r="C415" s="17" t="s">
        <v>8886</v>
      </c>
      <c r="D415" s="71" t="s">
        <v>153</v>
      </c>
      <c r="E415" s="31" t="s">
        <v>8366</v>
      </c>
      <c r="F415" s="17" t="s">
        <v>8887</v>
      </c>
      <c r="G415" s="208" t="s">
        <v>8888</v>
      </c>
      <c r="H415" s="71">
        <v>1123859488</v>
      </c>
    </row>
    <row r="416" spans="1:8" ht="39.9" customHeight="1" x14ac:dyDescent="0.2">
      <c r="A416" s="53">
        <v>23</v>
      </c>
      <c r="B416" s="17" t="s">
        <v>8889</v>
      </c>
      <c r="C416" s="17" t="s">
        <v>8890</v>
      </c>
      <c r="D416" s="71" t="s">
        <v>153</v>
      </c>
      <c r="E416" s="31" t="s">
        <v>8396</v>
      </c>
      <c r="F416" s="17" t="s">
        <v>8891</v>
      </c>
      <c r="G416" s="208" t="s">
        <v>8892</v>
      </c>
      <c r="H416" s="71">
        <v>1123859660</v>
      </c>
    </row>
    <row r="417" spans="1:8" ht="39.9" customHeight="1" x14ac:dyDescent="0.2">
      <c r="A417" s="53">
        <v>24</v>
      </c>
      <c r="B417" s="17" t="s">
        <v>8893</v>
      </c>
      <c r="C417" s="17" t="s">
        <v>8894</v>
      </c>
      <c r="D417" s="71" t="s">
        <v>179</v>
      </c>
      <c r="E417" s="31" t="s">
        <v>8453</v>
      </c>
      <c r="F417" s="17" t="s">
        <v>8895</v>
      </c>
      <c r="G417" s="208" t="s">
        <v>8896</v>
      </c>
      <c r="H417" s="71">
        <v>1123859611</v>
      </c>
    </row>
    <row r="418" spans="1:8" ht="39.9" customHeight="1" x14ac:dyDescent="0.2">
      <c r="A418" s="53">
        <v>25</v>
      </c>
      <c r="B418" s="17" t="s">
        <v>8897</v>
      </c>
      <c r="C418" s="17" t="s">
        <v>8898</v>
      </c>
      <c r="D418" s="71" t="s">
        <v>3509</v>
      </c>
      <c r="E418" s="31" t="s">
        <v>8899</v>
      </c>
      <c r="F418" s="17" t="s">
        <v>8900</v>
      </c>
      <c r="G418" s="208" t="s">
        <v>8901</v>
      </c>
      <c r="H418" s="71">
        <v>1123859736</v>
      </c>
    </row>
    <row r="419" spans="1:8" ht="39.9" customHeight="1" x14ac:dyDescent="0.2">
      <c r="A419" s="53">
        <v>26</v>
      </c>
      <c r="B419" s="17" t="s">
        <v>8902</v>
      </c>
      <c r="C419" s="17" t="s">
        <v>8903</v>
      </c>
      <c r="D419" s="71" t="s">
        <v>589</v>
      </c>
      <c r="E419" s="31" t="s">
        <v>8448</v>
      </c>
      <c r="F419" s="17" t="s">
        <v>8904</v>
      </c>
      <c r="G419" s="208" t="s">
        <v>8905</v>
      </c>
      <c r="H419" s="71">
        <v>1123860023</v>
      </c>
    </row>
    <row r="420" spans="1:8" ht="39.9" customHeight="1" x14ac:dyDescent="0.2">
      <c r="A420" s="53">
        <v>27</v>
      </c>
      <c r="B420" s="17" t="s">
        <v>8906</v>
      </c>
      <c r="C420" s="17" t="s">
        <v>8907</v>
      </c>
      <c r="D420" s="71" t="s">
        <v>159</v>
      </c>
      <c r="E420" s="31" t="s">
        <v>8471</v>
      </c>
      <c r="F420" s="17" t="s">
        <v>8908</v>
      </c>
      <c r="G420" s="208" t="s">
        <v>8909</v>
      </c>
      <c r="H420" s="71">
        <v>1123859835</v>
      </c>
    </row>
    <row r="421" spans="1:8" ht="39.9" customHeight="1" x14ac:dyDescent="0.2">
      <c r="A421" s="53">
        <v>28</v>
      </c>
      <c r="B421" s="17" t="s">
        <v>12808</v>
      </c>
      <c r="C421" s="17" t="s">
        <v>12809</v>
      </c>
      <c r="D421" s="71" t="s">
        <v>12810</v>
      </c>
      <c r="E421" s="31">
        <v>42522</v>
      </c>
      <c r="F421" s="17" t="s">
        <v>12811</v>
      </c>
      <c r="G421" s="208" t="s">
        <v>12812</v>
      </c>
      <c r="H421" s="71">
        <v>1123859843</v>
      </c>
    </row>
    <row r="422" spans="1:8" ht="39.9" customHeight="1" x14ac:dyDescent="0.2">
      <c r="A422" s="53">
        <v>29</v>
      </c>
      <c r="B422" s="17" t="s">
        <v>8910</v>
      </c>
      <c r="C422" s="17" t="s">
        <v>8911</v>
      </c>
      <c r="D422" s="71" t="s">
        <v>159</v>
      </c>
      <c r="E422" s="31" t="s">
        <v>8391</v>
      </c>
      <c r="F422" s="17" t="s">
        <v>8912</v>
      </c>
      <c r="G422" s="208" t="s">
        <v>8913</v>
      </c>
      <c r="H422" s="71">
        <v>1123859827</v>
      </c>
    </row>
    <row r="423" spans="1:8" ht="39.9" customHeight="1" x14ac:dyDescent="0.2">
      <c r="A423" s="53">
        <v>30</v>
      </c>
      <c r="B423" s="17" t="s">
        <v>8914</v>
      </c>
      <c r="C423" s="17" t="s">
        <v>8915</v>
      </c>
      <c r="D423" s="71" t="s">
        <v>592</v>
      </c>
      <c r="E423" s="31" t="s">
        <v>8522</v>
      </c>
      <c r="F423" s="17" t="s">
        <v>8916</v>
      </c>
      <c r="G423" s="208" t="s">
        <v>8917</v>
      </c>
      <c r="H423" s="71">
        <v>1123859801</v>
      </c>
    </row>
    <row r="424" spans="1:8" ht="39.9" customHeight="1" x14ac:dyDescent="0.2">
      <c r="A424" s="53">
        <v>31</v>
      </c>
      <c r="B424" s="17" t="s">
        <v>8918</v>
      </c>
      <c r="C424" s="17" t="s">
        <v>8919</v>
      </c>
      <c r="D424" s="71" t="s">
        <v>592</v>
      </c>
      <c r="E424" s="31" t="s">
        <v>8425</v>
      </c>
      <c r="F424" s="17" t="s">
        <v>8920</v>
      </c>
      <c r="G424" s="208" t="s">
        <v>8921</v>
      </c>
      <c r="H424" s="71">
        <v>1123859819</v>
      </c>
    </row>
    <row r="425" spans="1:8" ht="39.9" customHeight="1" x14ac:dyDescent="0.2">
      <c r="A425" s="53">
        <v>32</v>
      </c>
      <c r="B425" s="17" t="s">
        <v>8922</v>
      </c>
      <c r="C425" s="17" t="s">
        <v>8923</v>
      </c>
      <c r="D425" s="71" t="s">
        <v>2311</v>
      </c>
      <c r="E425" s="31" t="s">
        <v>8366</v>
      </c>
      <c r="F425" s="17" t="s">
        <v>8924</v>
      </c>
      <c r="G425" s="208" t="s">
        <v>8925</v>
      </c>
      <c r="H425" s="71">
        <v>1123859751</v>
      </c>
    </row>
    <row r="426" spans="1:8" ht="39.9" customHeight="1" x14ac:dyDescent="0.2">
      <c r="A426" s="53">
        <v>33</v>
      </c>
      <c r="B426" s="17" t="s">
        <v>8926</v>
      </c>
      <c r="C426" s="17" t="s">
        <v>8927</v>
      </c>
      <c r="D426" s="71" t="s">
        <v>2311</v>
      </c>
      <c r="E426" s="31" t="s">
        <v>8371</v>
      </c>
      <c r="F426" s="17" t="s">
        <v>8928</v>
      </c>
      <c r="G426" s="208" t="s">
        <v>8929</v>
      </c>
      <c r="H426" s="71">
        <v>1123859777</v>
      </c>
    </row>
    <row r="427" spans="1:8" ht="39.9" customHeight="1" x14ac:dyDescent="0.2">
      <c r="A427" s="53">
        <v>34</v>
      </c>
      <c r="B427" s="17" t="s">
        <v>8930</v>
      </c>
      <c r="C427" s="17" t="s">
        <v>8931</v>
      </c>
      <c r="D427" s="71" t="s">
        <v>2311</v>
      </c>
      <c r="E427" s="31" t="s">
        <v>8425</v>
      </c>
      <c r="F427" s="17" t="s">
        <v>8932</v>
      </c>
      <c r="G427" s="208" t="s">
        <v>8933</v>
      </c>
      <c r="H427" s="71">
        <v>1123859769</v>
      </c>
    </row>
    <row r="428" spans="1:8" ht="39.9" customHeight="1" x14ac:dyDescent="0.2">
      <c r="A428" s="53">
        <v>35</v>
      </c>
      <c r="B428" s="17" t="s">
        <v>8934</v>
      </c>
      <c r="C428" s="17" t="s">
        <v>8935</v>
      </c>
      <c r="D428" s="71" t="s">
        <v>153</v>
      </c>
      <c r="E428" s="31" t="s">
        <v>8936</v>
      </c>
      <c r="F428" s="17" t="s">
        <v>8937</v>
      </c>
      <c r="G428" s="208" t="s">
        <v>8938</v>
      </c>
      <c r="H428" s="71">
        <v>1123859850</v>
      </c>
    </row>
    <row r="429" spans="1:8" ht="39.9" customHeight="1" x14ac:dyDescent="0.2">
      <c r="A429" s="53">
        <v>36</v>
      </c>
      <c r="B429" s="17" t="s">
        <v>8939</v>
      </c>
      <c r="C429" s="17" t="s">
        <v>8940</v>
      </c>
      <c r="D429" s="71" t="s">
        <v>143</v>
      </c>
      <c r="E429" s="31" t="s">
        <v>8513</v>
      </c>
      <c r="F429" s="17" t="s">
        <v>8941</v>
      </c>
      <c r="G429" s="208" t="s">
        <v>8942</v>
      </c>
      <c r="H429" s="71">
        <v>1123859868</v>
      </c>
    </row>
    <row r="430" spans="1:8" ht="39.9" customHeight="1" x14ac:dyDescent="0.2">
      <c r="A430" s="53">
        <v>37</v>
      </c>
      <c r="B430" s="17" t="s">
        <v>8943</v>
      </c>
      <c r="C430" s="17" t="s">
        <v>8944</v>
      </c>
      <c r="D430" s="71" t="s">
        <v>153</v>
      </c>
      <c r="E430" s="31" t="s">
        <v>8543</v>
      </c>
      <c r="F430" s="17" t="s">
        <v>8945</v>
      </c>
      <c r="G430" s="208" t="s">
        <v>8946</v>
      </c>
      <c r="H430" s="71">
        <v>1123859876</v>
      </c>
    </row>
    <row r="431" spans="1:8" ht="39.9" customHeight="1" x14ac:dyDescent="0.2">
      <c r="A431" s="53">
        <v>38</v>
      </c>
      <c r="B431" s="17" t="s">
        <v>8947</v>
      </c>
      <c r="C431" s="17" t="s">
        <v>8948</v>
      </c>
      <c r="D431" s="71" t="s">
        <v>233</v>
      </c>
      <c r="E431" s="31" t="s">
        <v>8386</v>
      </c>
      <c r="F431" s="17" t="s">
        <v>8949</v>
      </c>
      <c r="G431" s="208" t="s">
        <v>8950</v>
      </c>
      <c r="H431" s="71">
        <v>1123859926</v>
      </c>
    </row>
    <row r="432" spans="1:8" ht="39.9" customHeight="1" x14ac:dyDescent="0.2">
      <c r="A432" s="53">
        <v>39</v>
      </c>
      <c r="B432" s="17" t="s">
        <v>8951</v>
      </c>
      <c r="C432" s="17" t="s">
        <v>8952</v>
      </c>
      <c r="D432" s="71" t="s">
        <v>606</v>
      </c>
      <c r="E432" s="31" t="s">
        <v>8386</v>
      </c>
      <c r="F432" s="17" t="s">
        <v>8953</v>
      </c>
      <c r="G432" s="208" t="s">
        <v>8954</v>
      </c>
      <c r="H432" s="71">
        <v>1123859884</v>
      </c>
    </row>
    <row r="433" spans="1:8" ht="39.9" customHeight="1" x14ac:dyDescent="0.2">
      <c r="A433" s="53">
        <v>40</v>
      </c>
      <c r="B433" s="17" t="s">
        <v>8955</v>
      </c>
      <c r="C433" s="17" t="s">
        <v>8956</v>
      </c>
      <c r="D433" s="71" t="s">
        <v>8705</v>
      </c>
      <c r="E433" s="31" t="s">
        <v>8480</v>
      </c>
      <c r="F433" s="17" t="s">
        <v>8957</v>
      </c>
      <c r="G433" s="208" t="s">
        <v>8958</v>
      </c>
      <c r="H433" s="71">
        <v>1123859983</v>
      </c>
    </row>
    <row r="434" spans="1:8" ht="39.9" customHeight="1" x14ac:dyDescent="0.2">
      <c r="A434" s="53">
        <v>41</v>
      </c>
      <c r="B434" s="17" t="s">
        <v>8959</v>
      </c>
      <c r="C434" s="17" t="s">
        <v>8960</v>
      </c>
      <c r="D434" s="71" t="s">
        <v>579</v>
      </c>
      <c r="E434" s="31" t="s">
        <v>8453</v>
      </c>
      <c r="F434" s="17" t="s">
        <v>8961</v>
      </c>
      <c r="G434" s="208" t="s">
        <v>8962</v>
      </c>
      <c r="H434" s="71">
        <v>1123859900</v>
      </c>
    </row>
    <row r="435" spans="1:8" ht="39.9" customHeight="1" x14ac:dyDescent="0.2">
      <c r="A435" s="53">
        <v>42</v>
      </c>
      <c r="B435" s="17" t="s">
        <v>8963</v>
      </c>
      <c r="C435" s="17" t="s">
        <v>8964</v>
      </c>
      <c r="D435" s="71" t="s">
        <v>153</v>
      </c>
      <c r="E435" s="31" t="s">
        <v>8371</v>
      </c>
      <c r="F435" s="17" t="s">
        <v>8965</v>
      </c>
      <c r="G435" s="208" t="s">
        <v>8966</v>
      </c>
      <c r="H435" s="71">
        <v>1123859918</v>
      </c>
    </row>
    <row r="436" spans="1:8" ht="39.9" customHeight="1" x14ac:dyDescent="0.2">
      <c r="A436" s="53">
        <v>43</v>
      </c>
      <c r="B436" s="17" t="s">
        <v>8967</v>
      </c>
      <c r="C436" s="17" t="s">
        <v>8968</v>
      </c>
      <c r="D436" s="71" t="s">
        <v>182</v>
      </c>
      <c r="E436" s="31" t="s">
        <v>8371</v>
      </c>
      <c r="F436" s="17" t="s">
        <v>8969</v>
      </c>
      <c r="G436" s="208" t="s">
        <v>8970</v>
      </c>
      <c r="H436" s="71">
        <v>1123859934</v>
      </c>
    </row>
    <row r="437" spans="1:8" ht="39.9" customHeight="1" x14ac:dyDescent="0.2">
      <c r="A437" s="53">
        <v>44</v>
      </c>
      <c r="B437" s="17" t="s">
        <v>8971</v>
      </c>
      <c r="C437" s="17" t="s">
        <v>8972</v>
      </c>
      <c r="D437" s="71" t="s">
        <v>140</v>
      </c>
      <c r="E437" s="31" t="s">
        <v>8769</v>
      </c>
      <c r="F437" s="17" t="s">
        <v>8973</v>
      </c>
      <c r="G437" s="208" t="s">
        <v>8974</v>
      </c>
      <c r="H437" s="71">
        <v>1123859959</v>
      </c>
    </row>
    <row r="438" spans="1:8" ht="39.9" customHeight="1" x14ac:dyDescent="0.2">
      <c r="A438" s="53">
        <v>45</v>
      </c>
      <c r="B438" s="17" t="s">
        <v>8975</v>
      </c>
      <c r="C438" s="17" t="s">
        <v>8976</v>
      </c>
      <c r="D438" s="71" t="s">
        <v>140</v>
      </c>
      <c r="E438" s="31" t="s">
        <v>8769</v>
      </c>
      <c r="F438" s="17" t="s">
        <v>8977</v>
      </c>
      <c r="G438" s="208" t="s">
        <v>8978</v>
      </c>
      <c r="H438" s="71">
        <v>1123859942</v>
      </c>
    </row>
    <row r="439" spans="1:8" ht="39.9" customHeight="1" x14ac:dyDescent="0.2">
      <c r="A439" s="53">
        <v>46</v>
      </c>
      <c r="B439" s="17" t="s">
        <v>8979</v>
      </c>
      <c r="C439" s="17" t="s">
        <v>8980</v>
      </c>
      <c r="D439" s="71" t="s">
        <v>7611</v>
      </c>
      <c r="E439" s="31" t="s">
        <v>8480</v>
      </c>
      <c r="F439" s="17" t="s">
        <v>8981</v>
      </c>
      <c r="G439" s="208" t="s">
        <v>8982</v>
      </c>
      <c r="H439" s="71">
        <v>1123860031</v>
      </c>
    </row>
    <row r="440" spans="1:8" ht="39.9" customHeight="1" x14ac:dyDescent="0.2">
      <c r="A440" s="53">
        <v>47</v>
      </c>
      <c r="B440" s="17" t="s">
        <v>8983</v>
      </c>
      <c r="C440" s="17" t="s">
        <v>8984</v>
      </c>
      <c r="D440" s="71" t="s">
        <v>238</v>
      </c>
      <c r="E440" s="31" t="s">
        <v>8371</v>
      </c>
      <c r="F440" s="17" t="s">
        <v>8985</v>
      </c>
      <c r="G440" s="208" t="s">
        <v>8986</v>
      </c>
      <c r="H440" s="71">
        <v>1123860072</v>
      </c>
    </row>
    <row r="441" spans="1:8" ht="39.9" customHeight="1" x14ac:dyDescent="0.2">
      <c r="A441" s="53">
        <v>48</v>
      </c>
      <c r="B441" s="17" t="s">
        <v>8987</v>
      </c>
      <c r="C441" s="17" t="s">
        <v>8988</v>
      </c>
      <c r="D441" s="71" t="s">
        <v>140</v>
      </c>
      <c r="E441" s="31" t="s">
        <v>8371</v>
      </c>
      <c r="F441" s="17" t="s">
        <v>8989</v>
      </c>
      <c r="G441" s="208" t="s">
        <v>8990</v>
      </c>
      <c r="H441" s="71">
        <v>1123860106</v>
      </c>
    </row>
    <row r="442" spans="1:8" ht="39.9" customHeight="1" x14ac:dyDescent="0.2">
      <c r="A442" s="53">
        <v>49</v>
      </c>
      <c r="B442" s="17" t="s">
        <v>8991</v>
      </c>
      <c r="C442" s="17" t="s">
        <v>8992</v>
      </c>
      <c r="D442" s="71" t="s">
        <v>140</v>
      </c>
      <c r="E442" s="31" t="s">
        <v>8453</v>
      </c>
      <c r="F442" s="17" t="s">
        <v>8993</v>
      </c>
      <c r="G442" s="208" t="s">
        <v>8994</v>
      </c>
      <c r="H442" s="71">
        <v>1123860080</v>
      </c>
    </row>
    <row r="443" spans="1:8" ht="39.9" customHeight="1" x14ac:dyDescent="0.2">
      <c r="A443" s="53">
        <v>50</v>
      </c>
      <c r="B443" s="17" t="s">
        <v>8995</v>
      </c>
      <c r="C443" s="17" t="s">
        <v>8996</v>
      </c>
      <c r="D443" s="71" t="s">
        <v>148</v>
      </c>
      <c r="E443" s="31" t="s">
        <v>8434</v>
      </c>
      <c r="F443" s="17" t="s">
        <v>8997</v>
      </c>
      <c r="G443" s="208" t="s">
        <v>8998</v>
      </c>
      <c r="H443" s="71">
        <v>1123860098</v>
      </c>
    </row>
    <row r="444" spans="1:8" ht="39.9" customHeight="1" x14ac:dyDescent="0.2">
      <c r="B444" s="185" t="s">
        <v>12813</v>
      </c>
      <c r="H444" s="165"/>
    </row>
    <row r="445" spans="1:8" ht="39.9" customHeight="1" thickBot="1" x14ac:dyDescent="0.25">
      <c r="B445" s="29" t="s">
        <v>5362</v>
      </c>
      <c r="C445" s="29" t="s">
        <v>5363</v>
      </c>
      <c r="D445" s="29" t="s">
        <v>5364</v>
      </c>
      <c r="E445" s="29" t="s">
        <v>5365</v>
      </c>
      <c r="F445" s="29" t="s">
        <v>5366</v>
      </c>
      <c r="G445" s="29" t="s">
        <v>5368</v>
      </c>
      <c r="H445" s="29" t="s">
        <v>5367</v>
      </c>
    </row>
    <row r="446" spans="1:8" ht="39.9" customHeight="1" thickTop="1" x14ac:dyDescent="0.2">
      <c r="A446" s="53">
        <v>1</v>
      </c>
      <c r="B446" s="17" t="s">
        <v>12814</v>
      </c>
      <c r="C446" s="17" t="s">
        <v>12863</v>
      </c>
      <c r="D446" s="71" t="s">
        <v>153</v>
      </c>
      <c r="E446" s="31" t="s">
        <v>11532</v>
      </c>
      <c r="F446" s="17" t="s">
        <v>12910</v>
      </c>
      <c r="G446" s="208" t="s">
        <v>12911</v>
      </c>
      <c r="H446" s="71">
        <v>1123891374</v>
      </c>
    </row>
    <row r="447" spans="1:8" ht="39.9" customHeight="1" x14ac:dyDescent="0.2">
      <c r="A447" s="53">
        <v>2</v>
      </c>
      <c r="B447" s="17" t="s">
        <v>12815</v>
      </c>
      <c r="C447" s="17" t="s">
        <v>12864</v>
      </c>
      <c r="D447" s="71" t="s">
        <v>159</v>
      </c>
      <c r="E447" s="31" t="s">
        <v>9133</v>
      </c>
      <c r="F447" s="17" t="s">
        <v>12912</v>
      </c>
      <c r="G447" s="208" t="s">
        <v>12913</v>
      </c>
      <c r="H447" s="71" t="s">
        <v>12960</v>
      </c>
    </row>
    <row r="448" spans="1:8" ht="39.9" customHeight="1" x14ac:dyDescent="0.2">
      <c r="A448" s="53">
        <v>3</v>
      </c>
      <c r="B448" s="17" t="s">
        <v>12816</v>
      </c>
      <c r="C448" s="17"/>
      <c r="D448" s="71"/>
      <c r="E448" s="31">
        <v>43313</v>
      </c>
      <c r="F448" s="17" t="s">
        <v>12914</v>
      </c>
      <c r="G448" s="208" t="s">
        <v>12915</v>
      </c>
      <c r="H448" s="71">
        <v>1123890616</v>
      </c>
    </row>
    <row r="449" spans="1:8" ht="39.9" customHeight="1" x14ac:dyDescent="0.2">
      <c r="A449" s="53">
        <v>4</v>
      </c>
      <c r="B449" s="17" t="s">
        <v>12817</v>
      </c>
      <c r="C449" s="17" t="s">
        <v>12865</v>
      </c>
      <c r="D449" s="71" t="s">
        <v>626</v>
      </c>
      <c r="E449" s="31" t="s">
        <v>11542</v>
      </c>
      <c r="F449" s="17" t="s">
        <v>12916</v>
      </c>
      <c r="G449" s="208" t="s">
        <v>12917</v>
      </c>
      <c r="H449" s="71" t="s">
        <v>12961</v>
      </c>
    </row>
    <row r="450" spans="1:8" ht="39.9" customHeight="1" x14ac:dyDescent="0.2">
      <c r="A450" s="53">
        <v>5</v>
      </c>
      <c r="B450" s="17" t="s">
        <v>12818</v>
      </c>
      <c r="C450" s="17" t="s">
        <v>12866</v>
      </c>
      <c r="D450" s="71" t="s">
        <v>12909</v>
      </c>
      <c r="E450" s="31" t="s">
        <v>11538</v>
      </c>
      <c r="F450" s="17" t="s">
        <v>12918</v>
      </c>
      <c r="G450" s="208" t="s">
        <v>12919</v>
      </c>
      <c r="H450" s="71" t="s">
        <v>12962</v>
      </c>
    </row>
    <row r="451" spans="1:8" ht="39.9" customHeight="1" x14ac:dyDescent="0.2">
      <c r="A451" s="53">
        <v>6</v>
      </c>
      <c r="B451" s="17" t="s">
        <v>12819</v>
      </c>
      <c r="C451" s="17" t="s">
        <v>12867</v>
      </c>
      <c r="D451" s="71" t="s">
        <v>626</v>
      </c>
      <c r="E451" s="31" t="s">
        <v>11536</v>
      </c>
      <c r="F451" s="17" t="s">
        <v>12920</v>
      </c>
      <c r="G451" s="208" t="s">
        <v>12921</v>
      </c>
      <c r="H451" s="71" t="s">
        <v>12963</v>
      </c>
    </row>
    <row r="452" spans="1:8" ht="39.9" customHeight="1" x14ac:dyDescent="0.2">
      <c r="A452" s="53">
        <v>7</v>
      </c>
      <c r="B452" s="17" t="s">
        <v>12820</v>
      </c>
      <c r="C452" s="17" t="s">
        <v>12868</v>
      </c>
      <c r="D452" s="71" t="s">
        <v>233</v>
      </c>
      <c r="E452" s="31" t="s">
        <v>11533</v>
      </c>
      <c r="F452" s="17" t="s">
        <v>12922</v>
      </c>
      <c r="G452" s="208" t="s">
        <v>12923</v>
      </c>
      <c r="H452" s="71" t="s">
        <v>12964</v>
      </c>
    </row>
    <row r="453" spans="1:8" ht="39.9" customHeight="1" x14ac:dyDescent="0.2">
      <c r="A453" s="53">
        <v>8</v>
      </c>
      <c r="B453" s="17" t="s">
        <v>12821</v>
      </c>
      <c r="C453" s="17" t="s">
        <v>12869</v>
      </c>
      <c r="D453" s="71" t="s">
        <v>153</v>
      </c>
      <c r="E453" s="31" t="s">
        <v>11544</v>
      </c>
      <c r="F453" s="17" t="s">
        <v>12924</v>
      </c>
      <c r="G453" s="208" t="s">
        <v>12925</v>
      </c>
      <c r="H453" s="71" t="s">
        <v>12965</v>
      </c>
    </row>
    <row r="454" spans="1:8" ht="39.9" customHeight="1" x14ac:dyDescent="0.2">
      <c r="A454" s="53">
        <v>9</v>
      </c>
      <c r="B454" s="17" t="s">
        <v>12822</v>
      </c>
      <c r="C454" s="17" t="s">
        <v>12870</v>
      </c>
      <c r="D454" s="71" t="s">
        <v>299</v>
      </c>
      <c r="E454" s="31" t="s">
        <v>11538</v>
      </c>
      <c r="F454" s="17" t="s">
        <v>12926</v>
      </c>
      <c r="G454" s="208" t="s">
        <v>12927</v>
      </c>
      <c r="H454" s="71" t="s">
        <v>12966</v>
      </c>
    </row>
    <row r="455" spans="1:8" ht="39.9" customHeight="1" x14ac:dyDescent="0.2">
      <c r="A455" s="53">
        <v>10</v>
      </c>
      <c r="B455" s="17" t="s">
        <v>12823</v>
      </c>
      <c r="C455" s="17" t="s">
        <v>12871</v>
      </c>
      <c r="D455" s="71" t="s">
        <v>9361</v>
      </c>
      <c r="E455" s="31" t="s">
        <v>11540</v>
      </c>
      <c r="F455" s="17" t="s">
        <v>12928</v>
      </c>
      <c r="G455" s="208" t="s">
        <v>12929</v>
      </c>
      <c r="H455" s="71" t="s">
        <v>12967</v>
      </c>
    </row>
    <row r="456" spans="1:8" ht="39.9" customHeight="1" x14ac:dyDescent="0.2">
      <c r="A456" s="53">
        <v>11</v>
      </c>
      <c r="B456" s="17" t="s">
        <v>12824</v>
      </c>
      <c r="C456" s="17" t="s">
        <v>12872</v>
      </c>
      <c r="D456" s="71" t="s">
        <v>1734</v>
      </c>
      <c r="E456" s="31" t="s">
        <v>11535</v>
      </c>
      <c r="F456" s="17" t="s">
        <v>12930</v>
      </c>
      <c r="G456" s="208" t="s">
        <v>12931</v>
      </c>
      <c r="H456" s="71" t="s">
        <v>12968</v>
      </c>
    </row>
    <row r="457" spans="1:8" ht="39.9" customHeight="1" x14ac:dyDescent="0.2">
      <c r="A457" s="53">
        <v>12</v>
      </c>
      <c r="B457" s="17" t="s">
        <v>12825</v>
      </c>
      <c r="C457" s="17" t="s">
        <v>12873</v>
      </c>
      <c r="D457" s="71" t="s">
        <v>307</v>
      </c>
      <c r="E457" s="31" t="s">
        <v>11446</v>
      </c>
      <c r="F457" s="17" t="s">
        <v>12932</v>
      </c>
      <c r="G457" s="208" t="s">
        <v>12933</v>
      </c>
      <c r="H457" s="71" t="s">
        <v>12969</v>
      </c>
    </row>
    <row r="458" spans="1:8" ht="39.9" customHeight="1" x14ac:dyDescent="0.2">
      <c r="A458" s="53">
        <v>13</v>
      </c>
      <c r="B458" s="17" t="s">
        <v>12826</v>
      </c>
      <c r="C458" s="17" t="s">
        <v>12874</v>
      </c>
      <c r="D458" s="71" t="s">
        <v>589</v>
      </c>
      <c r="E458" s="31" t="s">
        <v>11536</v>
      </c>
      <c r="F458" s="17" t="s">
        <v>12934</v>
      </c>
      <c r="G458" s="208" t="s">
        <v>12935</v>
      </c>
      <c r="H458" s="71" t="s">
        <v>12970</v>
      </c>
    </row>
    <row r="459" spans="1:8" ht="39.9" customHeight="1" x14ac:dyDescent="0.2">
      <c r="A459" s="53">
        <v>14</v>
      </c>
      <c r="B459" s="17" t="s">
        <v>12827</v>
      </c>
      <c r="C459" s="17" t="s">
        <v>12875</v>
      </c>
      <c r="D459" s="71" t="s">
        <v>153</v>
      </c>
      <c r="E459" s="31" t="s">
        <v>11539</v>
      </c>
      <c r="F459" s="17" t="s">
        <v>12936</v>
      </c>
      <c r="G459" s="208" t="s">
        <v>12937</v>
      </c>
      <c r="H459" s="71" t="s">
        <v>12971</v>
      </c>
    </row>
    <row r="460" spans="1:8" ht="39.9" customHeight="1" x14ac:dyDescent="0.2">
      <c r="A460" s="53">
        <v>15</v>
      </c>
      <c r="B460" s="17" t="s">
        <v>12828</v>
      </c>
      <c r="C460" s="17" t="s">
        <v>12876</v>
      </c>
      <c r="D460" s="71" t="s">
        <v>153</v>
      </c>
      <c r="E460" s="31" t="s">
        <v>11536</v>
      </c>
      <c r="F460" s="17" t="s">
        <v>12938</v>
      </c>
      <c r="G460" s="208" t="s">
        <v>12939</v>
      </c>
      <c r="H460" s="71" t="s">
        <v>12972</v>
      </c>
    </row>
    <row r="461" spans="1:8" ht="39.9" customHeight="1" x14ac:dyDescent="0.2">
      <c r="A461" s="53">
        <v>16</v>
      </c>
      <c r="B461" s="17" t="s">
        <v>12829</v>
      </c>
      <c r="C461" s="17" t="s">
        <v>12877</v>
      </c>
      <c r="D461" s="71" t="s">
        <v>137</v>
      </c>
      <c r="E461" s="31" t="s">
        <v>11446</v>
      </c>
      <c r="F461" s="17" t="s">
        <v>12940</v>
      </c>
      <c r="G461" s="208" t="s">
        <v>12941</v>
      </c>
      <c r="H461" s="71" t="s">
        <v>12973</v>
      </c>
    </row>
    <row r="462" spans="1:8" ht="39.9" customHeight="1" x14ac:dyDescent="0.2">
      <c r="A462" s="53">
        <v>17</v>
      </c>
      <c r="B462" s="17" t="s">
        <v>12830</v>
      </c>
      <c r="C462" s="17" t="s">
        <v>12878</v>
      </c>
      <c r="D462" s="71" t="s">
        <v>299</v>
      </c>
      <c r="E462" s="31" t="s">
        <v>11533</v>
      </c>
      <c r="F462" s="17" t="s">
        <v>12942</v>
      </c>
      <c r="G462" s="208" t="s">
        <v>12943</v>
      </c>
      <c r="H462" s="71" t="s">
        <v>12974</v>
      </c>
    </row>
    <row r="463" spans="1:8" ht="39.9" customHeight="1" x14ac:dyDescent="0.2">
      <c r="A463" s="53">
        <v>18</v>
      </c>
      <c r="B463" s="17" t="s">
        <v>12831</v>
      </c>
      <c r="C463" s="17" t="s">
        <v>12879</v>
      </c>
      <c r="D463" s="71" t="s">
        <v>179</v>
      </c>
      <c r="E463" s="31" t="s">
        <v>11542</v>
      </c>
      <c r="F463" s="17" t="s">
        <v>12944</v>
      </c>
      <c r="G463" s="208" t="s">
        <v>12945</v>
      </c>
      <c r="H463" s="71" t="s">
        <v>12975</v>
      </c>
    </row>
    <row r="464" spans="1:8" ht="39.9" customHeight="1" x14ac:dyDescent="0.2">
      <c r="A464" s="53">
        <v>19</v>
      </c>
      <c r="B464" s="17" t="s">
        <v>12832</v>
      </c>
      <c r="C464" s="17" t="s">
        <v>12880</v>
      </c>
      <c r="D464" s="71" t="s">
        <v>137</v>
      </c>
      <c r="E464" s="31" t="s">
        <v>11446</v>
      </c>
      <c r="F464" s="17" t="s">
        <v>12946</v>
      </c>
      <c r="G464" s="208" t="s">
        <v>12947</v>
      </c>
      <c r="H464" s="71" t="s">
        <v>12976</v>
      </c>
    </row>
    <row r="465" spans="1:8" ht="39.9" customHeight="1" x14ac:dyDescent="0.2">
      <c r="A465" s="53">
        <v>20</v>
      </c>
      <c r="B465" s="17" t="s">
        <v>12833</v>
      </c>
      <c r="C465" s="17" t="s">
        <v>12881</v>
      </c>
      <c r="D465" s="71" t="s">
        <v>140</v>
      </c>
      <c r="E465" s="31" t="s">
        <v>11541</v>
      </c>
      <c r="F465" s="17" t="s">
        <v>12948</v>
      </c>
      <c r="G465" s="208" t="s">
        <v>12949</v>
      </c>
      <c r="H465" s="71" t="s">
        <v>12977</v>
      </c>
    </row>
    <row r="466" spans="1:8" ht="39.9" customHeight="1" x14ac:dyDescent="0.2">
      <c r="A466" s="53">
        <v>21</v>
      </c>
      <c r="B466" s="17" t="s">
        <v>12834</v>
      </c>
      <c r="C466" s="17" t="s">
        <v>12882</v>
      </c>
      <c r="D466" s="71" t="s">
        <v>592</v>
      </c>
      <c r="E466" s="31" t="s">
        <v>11446</v>
      </c>
      <c r="F466" s="17" t="s">
        <v>12950</v>
      </c>
      <c r="G466" s="208" t="s">
        <v>12951</v>
      </c>
      <c r="H466" s="71" t="s">
        <v>12978</v>
      </c>
    </row>
    <row r="467" spans="1:8" ht="39.9" customHeight="1" x14ac:dyDescent="0.2">
      <c r="A467" s="53">
        <v>22</v>
      </c>
      <c r="B467" s="17" t="s">
        <v>12835</v>
      </c>
      <c r="C467" s="17" t="s">
        <v>12883</v>
      </c>
      <c r="D467" s="71" t="s">
        <v>153</v>
      </c>
      <c r="E467" s="31" t="s">
        <v>11446</v>
      </c>
      <c r="F467" s="17" t="s">
        <v>12952</v>
      </c>
      <c r="G467" s="208" t="s">
        <v>12953</v>
      </c>
      <c r="H467" s="71" t="s">
        <v>12979</v>
      </c>
    </row>
    <row r="468" spans="1:8" ht="39.9" customHeight="1" x14ac:dyDescent="0.2">
      <c r="A468" s="53">
        <v>23</v>
      </c>
      <c r="B468" s="17" t="s">
        <v>12836</v>
      </c>
      <c r="C468" s="17" t="s">
        <v>12884</v>
      </c>
      <c r="D468" s="71" t="s">
        <v>233</v>
      </c>
      <c r="E468" s="31" t="s">
        <v>11543</v>
      </c>
      <c r="F468" s="17" t="s">
        <v>12954</v>
      </c>
      <c r="G468" s="208" t="s">
        <v>12955</v>
      </c>
      <c r="H468" s="71" t="s">
        <v>12980</v>
      </c>
    </row>
    <row r="469" spans="1:8" ht="39.9" customHeight="1" x14ac:dyDescent="0.2">
      <c r="A469" s="53">
        <v>24</v>
      </c>
      <c r="B469" s="17" t="s">
        <v>12837</v>
      </c>
      <c r="C469" s="17" t="s">
        <v>12885</v>
      </c>
      <c r="D469" s="71" t="s">
        <v>307</v>
      </c>
      <c r="E469" s="31" t="s">
        <v>11532</v>
      </c>
      <c r="F469" s="17" t="s">
        <v>12956</v>
      </c>
      <c r="G469" s="208" t="s">
        <v>12957</v>
      </c>
      <c r="H469" s="71" t="s">
        <v>12981</v>
      </c>
    </row>
    <row r="470" spans="1:8" ht="39.9" customHeight="1" x14ac:dyDescent="0.2">
      <c r="A470" s="53">
        <v>25</v>
      </c>
      <c r="B470" s="17" t="s">
        <v>12838</v>
      </c>
      <c r="C470" s="17" t="s">
        <v>12886</v>
      </c>
      <c r="D470" s="71" t="s">
        <v>153</v>
      </c>
      <c r="E470" s="31" t="s">
        <v>11541</v>
      </c>
      <c r="F470" s="17" t="s">
        <v>12958</v>
      </c>
      <c r="G470" s="208" t="s">
        <v>12959</v>
      </c>
      <c r="H470" s="71" t="s">
        <v>12982</v>
      </c>
    </row>
    <row r="471" spans="1:8" ht="39.9" customHeight="1" x14ac:dyDescent="0.2">
      <c r="A471" s="53">
        <v>26</v>
      </c>
      <c r="B471" s="17" t="s">
        <v>12839</v>
      </c>
      <c r="C471" s="17" t="s">
        <v>12887</v>
      </c>
      <c r="D471" s="71" t="s">
        <v>153</v>
      </c>
      <c r="E471" s="31" t="s">
        <v>9133</v>
      </c>
      <c r="F471" s="17" t="s">
        <v>12984</v>
      </c>
      <c r="G471" s="208" t="s">
        <v>12985</v>
      </c>
      <c r="H471" s="71" t="s">
        <v>12986</v>
      </c>
    </row>
    <row r="472" spans="1:8" ht="39.9" customHeight="1" x14ac:dyDescent="0.2">
      <c r="A472" s="53">
        <v>27</v>
      </c>
      <c r="B472" s="17" t="s">
        <v>12840</v>
      </c>
      <c r="C472" s="17" t="s">
        <v>12888</v>
      </c>
      <c r="D472" s="71" t="s">
        <v>156</v>
      </c>
      <c r="E472" s="31" t="s">
        <v>11398</v>
      </c>
      <c r="F472" s="17" t="s">
        <v>12987</v>
      </c>
      <c r="G472" s="208" t="s">
        <v>12988</v>
      </c>
      <c r="H472" s="71" t="s">
        <v>12989</v>
      </c>
    </row>
    <row r="473" spans="1:8" ht="39.9" customHeight="1" x14ac:dyDescent="0.2">
      <c r="A473" s="53">
        <v>28</v>
      </c>
      <c r="B473" s="17" t="s">
        <v>12841</v>
      </c>
      <c r="C473" s="17" t="s">
        <v>12889</v>
      </c>
      <c r="D473" s="71" t="s">
        <v>299</v>
      </c>
      <c r="E473" s="31" t="s">
        <v>11619</v>
      </c>
      <c r="F473" s="17" t="s">
        <v>12990</v>
      </c>
      <c r="G473" s="208" t="s">
        <v>12991</v>
      </c>
      <c r="H473" s="71" t="s">
        <v>12992</v>
      </c>
    </row>
    <row r="474" spans="1:8" ht="39.9" customHeight="1" x14ac:dyDescent="0.2">
      <c r="A474" s="53">
        <v>29</v>
      </c>
      <c r="B474" s="17" t="s">
        <v>12842</v>
      </c>
      <c r="C474" s="17" t="s">
        <v>12890</v>
      </c>
      <c r="D474" s="71" t="s">
        <v>153</v>
      </c>
      <c r="E474" s="31" t="s">
        <v>11531</v>
      </c>
      <c r="F474" s="17" t="s">
        <v>12993</v>
      </c>
      <c r="G474" s="208" t="s">
        <v>12994</v>
      </c>
      <c r="H474" s="71" t="s">
        <v>12995</v>
      </c>
    </row>
    <row r="475" spans="1:8" ht="39.9" customHeight="1" x14ac:dyDescent="0.2">
      <c r="A475" s="53">
        <v>30</v>
      </c>
      <c r="B475" s="17" t="s">
        <v>12843</v>
      </c>
      <c r="C475" s="17" t="s">
        <v>12891</v>
      </c>
      <c r="D475" s="71" t="s">
        <v>179</v>
      </c>
      <c r="E475" s="31" t="s">
        <v>11536</v>
      </c>
      <c r="F475" s="17" t="s">
        <v>12996</v>
      </c>
      <c r="G475" s="208" t="s">
        <v>12997</v>
      </c>
      <c r="H475" s="71" t="s">
        <v>12998</v>
      </c>
    </row>
    <row r="476" spans="1:8" ht="39.9" customHeight="1" x14ac:dyDescent="0.2">
      <c r="A476" s="53">
        <v>31</v>
      </c>
      <c r="B476" s="17" t="s">
        <v>12844</v>
      </c>
      <c r="C476" s="17" t="s">
        <v>11623</v>
      </c>
      <c r="D476" s="71" t="s">
        <v>287</v>
      </c>
      <c r="E476" s="31" t="s">
        <v>11539</v>
      </c>
      <c r="F476" s="17" t="s">
        <v>12999</v>
      </c>
      <c r="G476" s="208" t="s">
        <v>13000</v>
      </c>
      <c r="H476" s="71" t="s">
        <v>13001</v>
      </c>
    </row>
    <row r="477" spans="1:8" ht="39.9" customHeight="1" x14ac:dyDescent="0.2">
      <c r="A477" s="53">
        <v>32</v>
      </c>
      <c r="B477" s="17" t="s">
        <v>12845</v>
      </c>
      <c r="C477" s="17" t="s">
        <v>12892</v>
      </c>
      <c r="D477" s="71" t="s">
        <v>159</v>
      </c>
      <c r="E477" s="31" t="s">
        <v>11872</v>
      </c>
      <c r="F477" s="17" t="s">
        <v>13002</v>
      </c>
      <c r="G477" s="208" t="s">
        <v>13003</v>
      </c>
      <c r="H477" s="71" t="s">
        <v>13004</v>
      </c>
    </row>
    <row r="478" spans="1:8" ht="39.9" customHeight="1" x14ac:dyDescent="0.2">
      <c r="A478" s="53">
        <v>33</v>
      </c>
      <c r="B478" s="17" t="s">
        <v>12846</v>
      </c>
      <c r="C478" s="17" t="s">
        <v>12893</v>
      </c>
      <c r="D478" s="71" t="s">
        <v>153</v>
      </c>
      <c r="E478" s="31" t="s">
        <v>11543</v>
      </c>
      <c r="F478" s="17" t="s">
        <v>13005</v>
      </c>
      <c r="G478" s="208" t="s">
        <v>13006</v>
      </c>
      <c r="H478" s="71" t="s">
        <v>13007</v>
      </c>
    </row>
    <row r="479" spans="1:8" ht="39.9" customHeight="1" x14ac:dyDescent="0.2">
      <c r="A479" s="53">
        <v>34</v>
      </c>
      <c r="B479" s="17" t="s">
        <v>12847</v>
      </c>
      <c r="C479" s="17" t="s">
        <v>12894</v>
      </c>
      <c r="D479" s="71" t="s">
        <v>153</v>
      </c>
      <c r="E479" s="31" t="s">
        <v>11544</v>
      </c>
      <c r="F479" s="17" t="s">
        <v>13008</v>
      </c>
      <c r="G479" s="208" t="s">
        <v>13009</v>
      </c>
      <c r="H479" s="71" t="s">
        <v>13010</v>
      </c>
    </row>
    <row r="480" spans="1:8" ht="39.9" customHeight="1" x14ac:dyDescent="0.2">
      <c r="A480" s="53">
        <v>35</v>
      </c>
      <c r="B480" s="17" t="s">
        <v>12848</v>
      </c>
      <c r="C480" s="17" t="s">
        <v>12895</v>
      </c>
      <c r="D480" s="71" t="s">
        <v>579</v>
      </c>
      <c r="E480" s="31" t="s">
        <v>11872</v>
      </c>
      <c r="F480" s="17" t="s">
        <v>13011</v>
      </c>
      <c r="G480" s="208" t="s">
        <v>13012</v>
      </c>
      <c r="H480" s="71" t="s">
        <v>13013</v>
      </c>
    </row>
    <row r="481" spans="1:8" ht="39.9" customHeight="1" x14ac:dyDescent="0.2">
      <c r="A481" s="53">
        <v>36</v>
      </c>
      <c r="B481" s="17" t="s">
        <v>12849</v>
      </c>
      <c r="C481" s="17" t="s">
        <v>12896</v>
      </c>
      <c r="D481" s="71" t="s">
        <v>159</v>
      </c>
      <c r="E481" s="31" t="s">
        <v>12983</v>
      </c>
      <c r="F481" s="17" t="s">
        <v>13014</v>
      </c>
      <c r="G481" s="208" t="s">
        <v>13015</v>
      </c>
      <c r="H481" s="71" t="s">
        <v>13016</v>
      </c>
    </row>
    <row r="482" spans="1:8" ht="39.9" customHeight="1" x14ac:dyDescent="0.2">
      <c r="A482" s="53">
        <v>37</v>
      </c>
      <c r="B482" s="17" t="s">
        <v>12850</v>
      </c>
      <c r="C482" s="17" t="s">
        <v>12897</v>
      </c>
      <c r="D482" s="71" t="s">
        <v>182</v>
      </c>
      <c r="E482" s="31" t="s">
        <v>11545</v>
      </c>
      <c r="F482" s="17" t="s">
        <v>13017</v>
      </c>
      <c r="G482" s="208" t="s">
        <v>13018</v>
      </c>
      <c r="H482" s="71" t="s">
        <v>13019</v>
      </c>
    </row>
    <row r="483" spans="1:8" ht="39.9" customHeight="1" x14ac:dyDescent="0.2">
      <c r="A483" s="53">
        <v>38</v>
      </c>
      <c r="B483" s="17" t="s">
        <v>12851</v>
      </c>
      <c r="C483" s="17" t="s">
        <v>12898</v>
      </c>
      <c r="D483" s="71" t="s">
        <v>307</v>
      </c>
      <c r="E483" s="31" t="s">
        <v>12983</v>
      </c>
      <c r="F483" s="17" t="s">
        <v>13020</v>
      </c>
      <c r="G483" s="208" t="s">
        <v>13021</v>
      </c>
      <c r="H483" s="71" t="s">
        <v>13022</v>
      </c>
    </row>
    <row r="484" spans="1:8" ht="39.9" customHeight="1" x14ac:dyDescent="0.2">
      <c r="A484" s="53">
        <v>39</v>
      </c>
      <c r="B484" s="17" t="s">
        <v>12852</v>
      </c>
      <c r="C484" s="17" t="s">
        <v>12899</v>
      </c>
      <c r="D484" s="71" t="s">
        <v>592</v>
      </c>
      <c r="E484" s="31" t="s">
        <v>11617</v>
      </c>
      <c r="F484" s="17" t="s">
        <v>13023</v>
      </c>
      <c r="G484" s="208" t="s">
        <v>13024</v>
      </c>
      <c r="H484" s="71" t="s">
        <v>13025</v>
      </c>
    </row>
    <row r="485" spans="1:8" ht="39.9" customHeight="1" x14ac:dyDescent="0.2">
      <c r="A485" s="53">
        <v>40</v>
      </c>
      <c r="B485" s="17" t="s">
        <v>12853</v>
      </c>
      <c r="C485" s="17" t="s">
        <v>12900</v>
      </c>
      <c r="D485" s="71" t="s">
        <v>579</v>
      </c>
      <c r="E485" s="31" t="s">
        <v>11531</v>
      </c>
      <c r="F485" s="17" t="s">
        <v>13026</v>
      </c>
      <c r="G485" s="208" t="s">
        <v>13027</v>
      </c>
      <c r="H485" s="71" t="s">
        <v>13028</v>
      </c>
    </row>
    <row r="486" spans="1:8" ht="39.9" customHeight="1" x14ac:dyDescent="0.2">
      <c r="A486" s="53">
        <v>41</v>
      </c>
      <c r="B486" s="17" t="s">
        <v>12854</v>
      </c>
      <c r="C486" s="17" t="s">
        <v>12901</v>
      </c>
      <c r="D486" s="71" t="s">
        <v>153</v>
      </c>
      <c r="E486" s="31" t="s">
        <v>11531</v>
      </c>
      <c r="F486" s="17" t="s">
        <v>13029</v>
      </c>
      <c r="G486" s="208" t="s">
        <v>13030</v>
      </c>
      <c r="H486" s="71" t="s">
        <v>13031</v>
      </c>
    </row>
    <row r="487" spans="1:8" ht="39.9" customHeight="1" x14ac:dyDescent="0.2">
      <c r="A487" s="53">
        <v>42</v>
      </c>
      <c r="B487" s="17" t="s">
        <v>12855</v>
      </c>
      <c r="C487" s="17" t="s">
        <v>12902</v>
      </c>
      <c r="D487" s="71" t="s">
        <v>2311</v>
      </c>
      <c r="E487" s="31" t="s">
        <v>11446</v>
      </c>
      <c r="F487" s="17" t="s">
        <v>13032</v>
      </c>
      <c r="G487" s="208" t="s">
        <v>13033</v>
      </c>
      <c r="H487" s="71" t="s">
        <v>13034</v>
      </c>
    </row>
    <row r="488" spans="1:8" ht="39.9" customHeight="1" x14ac:dyDescent="0.2">
      <c r="A488" s="53">
        <v>43</v>
      </c>
      <c r="B488" s="17" t="s">
        <v>12856</v>
      </c>
      <c r="C488" s="17" t="s">
        <v>12903</v>
      </c>
      <c r="D488" s="71" t="s">
        <v>159</v>
      </c>
      <c r="E488" s="31" t="s">
        <v>8726</v>
      </c>
      <c r="F488" s="17" t="s">
        <v>13035</v>
      </c>
      <c r="G488" s="208" t="s">
        <v>13036</v>
      </c>
      <c r="H488" s="71" t="s">
        <v>13037</v>
      </c>
    </row>
    <row r="489" spans="1:8" ht="39.9" customHeight="1" x14ac:dyDescent="0.2">
      <c r="A489" s="53">
        <v>44</v>
      </c>
      <c r="B489" s="17" t="s">
        <v>8975</v>
      </c>
      <c r="C489" s="17" t="s">
        <v>12904</v>
      </c>
      <c r="D489" s="71" t="s">
        <v>140</v>
      </c>
      <c r="E489" s="31" t="s">
        <v>8769</v>
      </c>
      <c r="F489" s="17" t="s">
        <v>13038</v>
      </c>
      <c r="G489" s="208" t="s">
        <v>13039</v>
      </c>
      <c r="H489" s="71" t="s">
        <v>13040</v>
      </c>
    </row>
    <row r="490" spans="1:8" ht="39.9" customHeight="1" x14ac:dyDescent="0.2">
      <c r="A490" s="53">
        <v>45</v>
      </c>
      <c r="B490" s="17" t="s">
        <v>12857</v>
      </c>
      <c r="C490" s="17" t="s">
        <v>7724</v>
      </c>
      <c r="D490" s="71" t="s">
        <v>623</v>
      </c>
      <c r="E490" s="31" t="s">
        <v>11446</v>
      </c>
      <c r="F490" s="17" t="s">
        <v>13041</v>
      </c>
      <c r="G490" s="208" t="s">
        <v>13042</v>
      </c>
      <c r="H490" s="71" t="s">
        <v>13043</v>
      </c>
    </row>
    <row r="491" spans="1:8" ht="39.9" customHeight="1" x14ac:dyDescent="0.2">
      <c r="A491" s="53">
        <v>46</v>
      </c>
      <c r="B491" s="17" t="s">
        <v>12858</v>
      </c>
      <c r="C491" s="17" t="s">
        <v>12905</v>
      </c>
      <c r="D491" s="71" t="s">
        <v>8705</v>
      </c>
      <c r="E491" s="31" t="s">
        <v>11531</v>
      </c>
      <c r="F491" s="17" t="s">
        <v>13044</v>
      </c>
      <c r="G491" s="208" t="s">
        <v>13045</v>
      </c>
      <c r="H491" s="71" t="s">
        <v>13046</v>
      </c>
    </row>
    <row r="492" spans="1:8" ht="39.9" customHeight="1" x14ac:dyDescent="0.2">
      <c r="A492" s="53">
        <v>47</v>
      </c>
      <c r="B492" s="17" t="s">
        <v>12859</v>
      </c>
      <c r="C492" s="17" t="s">
        <v>12906</v>
      </c>
      <c r="D492" s="71" t="s">
        <v>238</v>
      </c>
      <c r="E492" s="31" t="s">
        <v>11541</v>
      </c>
      <c r="F492" s="17" t="s">
        <v>13047</v>
      </c>
      <c r="G492" s="208" t="s">
        <v>13048</v>
      </c>
      <c r="H492" s="71" t="s">
        <v>13049</v>
      </c>
    </row>
    <row r="493" spans="1:8" ht="39.9" customHeight="1" x14ac:dyDescent="0.2">
      <c r="A493" s="53">
        <v>48</v>
      </c>
      <c r="B493" s="17" t="s">
        <v>12860</v>
      </c>
      <c r="C493" s="17" t="s">
        <v>7260</v>
      </c>
      <c r="D493" s="71" t="s">
        <v>307</v>
      </c>
      <c r="E493" s="31" t="s">
        <v>11538</v>
      </c>
      <c r="F493" s="17" t="s">
        <v>13050</v>
      </c>
      <c r="G493" s="208" t="s">
        <v>13051</v>
      </c>
      <c r="H493" s="71" t="s">
        <v>13052</v>
      </c>
    </row>
    <row r="494" spans="1:8" ht="39.9" customHeight="1" x14ac:dyDescent="0.2">
      <c r="A494" s="53">
        <v>49</v>
      </c>
      <c r="B494" s="17" t="s">
        <v>12861</v>
      </c>
      <c r="C494" s="17" t="s">
        <v>12907</v>
      </c>
      <c r="D494" s="71" t="s">
        <v>606</v>
      </c>
      <c r="E494" s="31" t="s">
        <v>11539</v>
      </c>
      <c r="F494" s="17" t="s">
        <v>13053</v>
      </c>
      <c r="G494" s="208" t="s">
        <v>13054</v>
      </c>
      <c r="H494" s="71" t="s">
        <v>13055</v>
      </c>
    </row>
    <row r="495" spans="1:8" ht="39.9" customHeight="1" x14ac:dyDescent="0.2">
      <c r="A495" s="53">
        <v>50</v>
      </c>
      <c r="B495" s="17" t="s">
        <v>12862</v>
      </c>
      <c r="C495" s="17" t="s">
        <v>12908</v>
      </c>
      <c r="D495" s="71" t="s">
        <v>606</v>
      </c>
      <c r="E495" s="31" t="s">
        <v>11538</v>
      </c>
      <c r="F495" s="17" t="s">
        <v>13056</v>
      </c>
      <c r="G495" s="208" t="s">
        <v>13057</v>
      </c>
      <c r="H495" s="71">
        <v>1123985010</v>
      </c>
    </row>
  </sheetData>
  <phoneticPr fontId="5"/>
  <pageMargins left="0.23622047244094491" right="0.23622047244094491" top="0.74803149606299213" bottom="0.74803149606299213" header="0.31496062992125984" footer="0.31496062992125984"/>
  <pageSetup paperSize="9" scale="64" fitToHeight="0" orientation="portrait" r:id="rId1"/>
  <headerFooter>
    <oddHeader>&amp;C&amp;"-,太字"&amp;20特別貸出用図書セット(朝の読書用セット　低学年用)</oddHeader>
    <oddFooter>&amp;C&amp;P</oddFooter>
  </headerFooter>
  <rowBreaks count="9" manualBreakCount="9">
    <brk id="43" max="16383" man="1"/>
    <brk id="90" max="7" man="1"/>
    <brk id="143" max="16383" man="1"/>
    <brk id="192" max="16383" man="1"/>
    <brk id="242" max="16383" man="1"/>
    <brk id="291" max="16383" man="1"/>
    <brk id="340" max="7" man="1"/>
    <brk id="391" max="7" man="1"/>
    <brk id="443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/>
  </sheetPr>
  <dimension ref="A1:H101"/>
  <sheetViews>
    <sheetView view="pageBreakPreview" topLeftCell="A103" zoomScale="80" zoomScaleNormal="100" zoomScaleSheetLayoutView="80" workbookViewId="0">
      <selection activeCell="B2" sqref="B2:C2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109375" style="57" bestFit="1" customWidth="1"/>
    <col min="9" max="16384" width="12.6640625" style="231"/>
  </cols>
  <sheetData>
    <row r="1" spans="1:8" ht="39.9" customHeight="1" x14ac:dyDescent="0.2">
      <c r="B1" s="192" t="s">
        <v>16484</v>
      </c>
    </row>
    <row r="2" spans="1:8" ht="39.9" customHeight="1" x14ac:dyDescent="0.2">
      <c r="B2" s="477" t="s">
        <v>8167</v>
      </c>
      <c r="C2" s="477"/>
    </row>
    <row r="3" spans="1:8" ht="39.9" customHeight="1" thickBot="1" x14ac:dyDescent="0.25">
      <c r="B3" s="13" t="s">
        <v>8168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8169</v>
      </c>
      <c r="H3" s="13" t="s">
        <v>5367</v>
      </c>
    </row>
    <row r="4" spans="1:8" ht="39.9" customHeight="1" thickTop="1" x14ac:dyDescent="0.2">
      <c r="A4" s="57">
        <v>1</v>
      </c>
      <c r="B4" s="60" t="str">
        <f>"やさいのおなか "</f>
        <v xml:space="preserve">やさいのおなか </v>
      </c>
      <c r="C4" s="60" t="str">
        <f>"きうち/かつ∥さく・え"</f>
        <v>きうち/かつ∥さく・え</v>
      </c>
      <c r="D4" s="60" t="str">
        <f>"福音館書店"</f>
        <v>福音館書店</v>
      </c>
      <c r="E4" s="60" t="str">
        <f>"1997.1"</f>
        <v>1997.1</v>
      </c>
      <c r="F4" s="60" t="s">
        <v>8170</v>
      </c>
      <c r="H4" s="60" t="str">
        <f>"1123781757"</f>
        <v>1123781757</v>
      </c>
    </row>
    <row r="5" spans="1:8" ht="39.9" customHeight="1" x14ac:dyDescent="0.2">
      <c r="A5" s="57">
        <v>2</v>
      </c>
      <c r="B5" s="17" t="str">
        <f>"やさいのせなか "</f>
        <v xml:space="preserve">やさいのせなか </v>
      </c>
      <c r="C5" s="17" t="str">
        <f>"きうち/かつ∥さく・え"</f>
        <v>きうち/かつ∥さく・え</v>
      </c>
      <c r="D5" s="17" t="str">
        <f>"福音館書店"</f>
        <v>福音館書店</v>
      </c>
      <c r="E5" s="17" t="str">
        <f>"2005.7"</f>
        <v>2005.7</v>
      </c>
      <c r="F5" s="17" t="s">
        <v>8171</v>
      </c>
      <c r="G5" s="17"/>
      <c r="H5" s="17" t="str">
        <f>"1123781732"</f>
        <v>1123781732</v>
      </c>
    </row>
    <row r="6" spans="1:8" ht="39.9" customHeight="1" x14ac:dyDescent="0.2">
      <c r="A6" s="57">
        <v>3</v>
      </c>
      <c r="B6" s="17" t="str">
        <f>"サンドイッチいただきます "</f>
        <v xml:space="preserve">サンドイッチいただきます </v>
      </c>
      <c r="C6" s="17" t="str">
        <f>"岡村/志満子∥さく"</f>
        <v>岡村/志満子∥さく</v>
      </c>
      <c r="D6" s="17" t="str">
        <f>"ポプラ社"</f>
        <v>ポプラ社</v>
      </c>
      <c r="E6" s="17" t="str">
        <f>"2013.10"</f>
        <v>2013.10</v>
      </c>
      <c r="F6" s="17" t="s">
        <v>8172</v>
      </c>
      <c r="G6" s="17"/>
      <c r="H6" s="17" t="str">
        <f>"1123781369"</f>
        <v>1123781369</v>
      </c>
    </row>
    <row r="7" spans="1:8" ht="39.9" customHeight="1" x14ac:dyDescent="0.2">
      <c r="A7" s="57">
        <v>4</v>
      </c>
      <c r="B7" s="17" t="str">
        <f>"くだものなんだ "</f>
        <v xml:space="preserve">くだものなんだ </v>
      </c>
      <c r="C7" s="17" t="str">
        <f>"きうち/かつ∥さく・え"</f>
        <v>きうち/かつ∥さく・え</v>
      </c>
      <c r="D7" s="17" t="str">
        <f>"福音館書店"</f>
        <v>福音館書店</v>
      </c>
      <c r="E7" s="17" t="str">
        <f>"2007.4"</f>
        <v>2007.4</v>
      </c>
      <c r="F7" s="17" t="s">
        <v>8173</v>
      </c>
      <c r="G7" s="17"/>
      <c r="H7" s="17" t="str">
        <f>"1123781740"</f>
        <v>1123781740</v>
      </c>
    </row>
    <row r="8" spans="1:8" ht="39.9" customHeight="1" x14ac:dyDescent="0.2">
      <c r="A8" s="57">
        <v>5</v>
      </c>
      <c r="B8" s="17" t="str">
        <f>"ぼくのおべんとう "</f>
        <v xml:space="preserve">ぼくのおべんとう </v>
      </c>
      <c r="C8" s="17" t="str">
        <f>"スギヤマ/カナヨ∥さく"</f>
        <v>スギヤマ/カナヨ∥さく</v>
      </c>
      <c r="D8" s="17" t="str">
        <f>"アリス館"</f>
        <v>アリス館</v>
      </c>
      <c r="E8" s="17" t="str">
        <f>"2003.5"</f>
        <v>2003.5</v>
      </c>
      <c r="F8" s="17" t="s">
        <v>8174</v>
      </c>
      <c r="G8" s="17"/>
      <c r="H8" s="17" t="str">
        <f>"1123781294"</f>
        <v>1123781294</v>
      </c>
    </row>
    <row r="9" spans="1:8" ht="39.9" customHeight="1" x14ac:dyDescent="0.2">
      <c r="A9" s="57">
        <v>6</v>
      </c>
      <c r="B9" s="17" t="str">
        <f>"わたしのおべんとう "</f>
        <v xml:space="preserve">わたしのおべんとう </v>
      </c>
      <c r="C9" s="17" t="str">
        <f>"スギヤマ/カナヨ∥さく"</f>
        <v>スギヤマ/カナヨ∥さく</v>
      </c>
      <c r="D9" s="17" t="str">
        <f>"アリス館"</f>
        <v>アリス館</v>
      </c>
      <c r="E9" s="17" t="str">
        <f>"2003.5"</f>
        <v>2003.5</v>
      </c>
      <c r="F9" s="17" t="s">
        <v>8175</v>
      </c>
      <c r="G9" s="17"/>
      <c r="H9" s="17" t="str">
        <f>"1123781286"</f>
        <v>1123781286</v>
      </c>
    </row>
    <row r="10" spans="1:8" ht="39.9" customHeight="1" x14ac:dyDescent="0.2">
      <c r="A10" s="57">
        <v>7</v>
      </c>
      <c r="B10" s="17" t="str">
        <f>"ぐるぐるカレー "</f>
        <v xml:space="preserve">ぐるぐるカレー </v>
      </c>
      <c r="C10" s="17" t="str">
        <f>"矢野/アケミ∥作"</f>
        <v>矢野/アケミ∥作</v>
      </c>
      <c r="D10" s="17" t="str">
        <f>"アリス館"</f>
        <v>アリス館</v>
      </c>
      <c r="E10" s="17" t="str">
        <f>"2012.8"</f>
        <v>2012.8</v>
      </c>
      <c r="F10" s="17" t="s">
        <v>8176</v>
      </c>
      <c r="G10" s="17"/>
      <c r="H10" s="17" t="str">
        <f>"1123781302"</f>
        <v>1123781302</v>
      </c>
    </row>
    <row r="11" spans="1:8" ht="39.9" customHeight="1" x14ac:dyDescent="0.2">
      <c r="A11" s="57">
        <v>8</v>
      </c>
      <c r="B11" s="17" t="str">
        <f>"ねずみさんのながいパン "</f>
        <v xml:space="preserve">ねずみさんのながいパン </v>
      </c>
      <c r="C11" s="17" t="str">
        <f>"多田/ヒロシ∥作"</f>
        <v>多田/ヒロシ∥作</v>
      </c>
      <c r="D11" s="17" t="str">
        <f>"こぐま社"</f>
        <v>こぐま社</v>
      </c>
      <c r="E11" s="17" t="str">
        <f>"2000.6"</f>
        <v>2000.6</v>
      </c>
      <c r="F11" s="17" t="s">
        <v>8177</v>
      </c>
      <c r="G11" s="17"/>
      <c r="H11" s="17" t="str">
        <f>"1123781609"</f>
        <v>1123781609</v>
      </c>
    </row>
    <row r="12" spans="1:8" ht="39.9" customHeight="1" x14ac:dyDescent="0.2">
      <c r="A12" s="57">
        <v>9</v>
      </c>
      <c r="B12" s="17" t="str">
        <f>"おべんとうバス "</f>
        <v xml:space="preserve">おべんとうバス </v>
      </c>
      <c r="C12" s="17" t="str">
        <f>"真珠/まりこ∥作・絵"</f>
        <v>真珠/まりこ∥作・絵</v>
      </c>
      <c r="D12" s="17" t="str">
        <f>"ひさかたチャイルド"</f>
        <v>ひさかたチャイルド</v>
      </c>
      <c r="E12" s="17" t="str">
        <f>"2006.1"</f>
        <v>2006.1</v>
      </c>
      <c r="F12" s="17" t="s">
        <v>8178</v>
      </c>
      <c r="G12" s="17"/>
      <c r="H12" s="17" t="str">
        <f>"1123781211"</f>
        <v>1123781211</v>
      </c>
    </row>
    <row r="13" spans="1:8" ht="39.9" customHeight="1" x14ac:dyDescent="0.2">
      <c r="A13" s="57">
        <v>10</v>
      </c>
      <c r="B13" s="17" t="str">
        <f>"どんどこどん "</f>
        <v xml:space="preserve">どんどこどん </v>
      </c>
      <c r="C13" s="17" t="str">
        <f>"和歌山/静子∥作"</f>
        <v>和歌山/静子∥作</v>
      </c>
      <c r="D13" s="17" t="str">
        <f t="shared" ref="D13:D18" si="0">"福音館書店"</f>
        <v>福音館書店</v>
      </c>
      <c r="E13" s="17" t="str">
        <f>"2011.10"</f>
        <v>2011.10</v>
      </c>
      <c r="F13" s="17" t="s">
        <v>8179</v>
      </c>
      <c r="G13" s="17"/>
      <c r="H13" s="17" t="str">
        <f>"1123781575"</f>
        <v>1123781575</v>
      </c>
    </row>
    <row r="14" spans="1:8" ht="39.9" customHeight="1" x14ac:dyDescent="0.2">
      <c r="A14" s="57">
        <v>11</v>
      </c>
      <c r="B14" s="17" t="str">
        <f>"おやおや、おやさい "</f>
        <v xml:space="preserve">おやおや、おやさい </v>
      </c>
      <c r="C14" s="17" t="str">
        <f>"石津/ちひろ∥文 山村/浩二∥絵"</f>
        <v>石津/ちひろ∥文 山村/浩二∥絵</v>
      </c>
      <c r="D14" s="17" t="str">
        <f t="shared" si="0"/>
        <v>福音館書店</v>
      </c>
      <c r="E14" s="17" t="str">
        <f>"2010.6"</f>
        <v>2010.6</v>
      </c>
      <c r="F14" s="17" t="s">
        <v>8180</v>
      </c>
      <c r="G14" s="17"/>
      <c r="H14" s="17" t="str">
        <f>"1123781567"</f>
        <v>1123781567</v>
      </c>
    </row>
    <row r="15" spans="1:8" ht="39.9" customHeight="1" x14ac:dyDescent="0.2">
      <c r="A15" s="57">
        <v>12</v>
      </c>
      <c r="B15" s="17" t="str">
        <f>"おべんとう "</f>
        <v xml:space="preserve">おべんとう </v>
      </c>
      <c r="C15" s="17" t="str">
        <f>"小西/英子∥さく"</f>
        <v>小西/英子∥さく</v>
      </c>
      <c r="D15" s="17" t="str">
        <f t="shared" si="0"/>
        <v>福音館書店</v>
      </c>
      <c r="E15" s="17" t="str">
        <f>"2012.2"</f>
        <v>2012.2</v>
      </c>
      <c r="F15" s="17" t="s">
        <v>8181</v>
      </c>
      <c r="G15" s="17"/>
      <c r="H15" s="17" t="str">
        <f>"1123781526"</f>
        <v>1123781526</v>
      </c>
    </row>
    <row r="16" spans="1:8" ht="39.9" customHeight="1" x14ac:dyDescent="0.2">
      <c r="A16" s="57">
        <v>13</v>
      </c>
      <c r="B16" s="17" t="str">
        <f>"サンドイッチサンドイッチ "</f>
        <v xml:space="preserve">サンドイッチサンドイッチ </v>
      </c>
      <c r="C16" s="17" t="str">
        <f>"小西/英子∥さく"</f>
        <v>小西/英子∥さく</v>
      </c>
      <c r="D16" s="17" t="str">
        <f t="shared" si="0"/>
        <v>福音館書店</v>
      </c>
      <c r="E16" s="17" t="str">
        <f>"2008.9"</f>
        <v>2008.9</v>
      </c>
      <c r="F16" s="17" t="s">
        <v>8182</v>
      </c>
      <c r="G16" s="17"/>
      <c r="H16" s="17" t="str">
        <f>"1123781534"</f>
        <v>1123781534</v>
      </c>
    </row>
    <row r="17" spans="1:8" ht="39.9" customHeight="1" x14ac:dyDescent="0.2">
      <c r="A17" s="57">
        <v>14</v>
      </c>
      <c r="B17" s="17" t="str">
        <f>"くだものだもの "</f>
        <v xml:space="preserve">くだものだもの </v>
      </c>
      <c r="C17" s="17" t="str">
        <f>"石津/ちひろ∥文 山村/浩二∥絵"</f>
        <v>石津/ちひろ∥文 山村/浩二∥絵</v>
      </c>
      <c r="D17" s="17" t="str">
        <f t="shared" si="0"/>
        <v>福音館書店</v>
      </c>
      <c r="E17" s="17" t="str">
        <f>"2006.6"</f>
        <v>2006.6</v>
      </c>
      <c r="F17" s="17" t="s">
        <v>8183</v>
      </c>
      <c r="G17" s="17"/>
      <c r="H17" s="17" t="str">
        <f>"1123781500"</f>
        <v>1123781500</v>
      </c>
    </row>
    <row r="18" spans="1:8" ht="39.9" customHeight="1" x14ac:dyDescent="0.2">
      <c r="A18" s="57">
        <v>15</v>
      </c>
      <c r="B18" s="17" t="str">
        <f>"くだもの "</f>
        <v xml:space="preserve">くだもの </v>
      </c>
      <c r="C18" s="17" t="str">
        <f>"平山/和子∥さく"</f>
        <v>平山/和子∥さく</v>
      </c>
      <c r="D18" s="17" t="str">
        <f t="shared" si="0"/>
        <v>福音館書店</v>
      </c>
      <c r="E18" s="17" t="str">
        <f>"1981.10"</f>
        <v>1981.10</v>
      </c>
      <c r="F18" s="17" t="s">
        <v>8184</v>
      </c>
      <c r="G18" s="17"/>
      <c r="H18" s="17" t="str">
        <f>"1123781518"</f>
        <v>1123781518</v>
      </c>
    </row>
    <row r="19" spans="1:8" ht="39.9" customHeight="1" x14ac:dyDescent="0.2">
      <c r="A19" s="57">
        <v>16</v>
      </c>
      <c r="B19" s="17" t="str">
        <f>"べべべんべんとう "</f>
        <v xml:space="preserve">べべべんべんとう </v>
      </c>
      <c r="C19" s="17" t="str">
        <f>"さいとう/しのぶ∥作/絵"</f>
        <v>さいとう/しのぶ∥作/絵</v>
      </c>
      <c r="D19" s="17" t="str">
        <f>"教育画劇"</f>
        <v>教育画劇</v>
      </c>
      <c r="E19" s="17" t="str">
        <f>"2010.2"</f>
        <v>2010.2</v>
      </c>
      <c r="F19" s="17" t="s">
        <v>8185</v>
      </c>
      <c r="G19" s="17"/>
      <c r="H19" s="17" t="str">
        <f>"1123781138"</f>
        <v>1123781138</v>
      </c>
    </row>
    <row r="20" spans="1:8" ht="39.9" customHeight="1" x14ac:dyDescent="0.2">
      <c r="A20" s="57">
        <v>17</v>
      </c>
      <c r="B20" s="17" t="str">
        <f>"ぼくんちカレーライス "</f>
        <v xml:space="preserve">ぼくんちカレーライス </v>
      </c>
      <c r="C20" s="17" t="str">
        <f>"つちだ/のぶこ∥[作]"</f>
        <v>つちだ/のぶこ∥[作]</v>
      </c>
      <c r="D20" s="17" t="str">
        <f>"佼成出版社"</f>
        <v>佼成出版社</v>
      </c>
      <c r="E20" s="17" t="str">
        <f>"2005.9"</f>
        <v>2005.9</v>
      </c>
      <c r="F20" s="17" t="s">
        <v>8186</v>
      </c>
      <c r="G20" s="17"/>
      <c r="H20" s="17" t="str">
        <f>"1123781153"</f>
        <v>1123781153</v>
      </c>
    </row>
    <row r="21" spans="1:8" ht="39.9" customHeight="1" x14ac:dyDescent="0.2">
      <c r="A21" s="57">
        <v>18</v>
      </c>
      <c r="B21" s="17" t="str">
        <f>"からすのパンやさん "</f>
        <v xml:space="preserve">からすのパンやさん </v>
      </c>
      <c r="C21" s="17" t="str">
        <f>"かこ/さとし∥作・絵"</f>
        <v>かこ/さとし∥作・絵</v>
      </c>
      <c r="D21" s="17" t="str">
        <f>"偕成社"</f>
        <v>偕成社</v>
      </c>
      <c r="E21" s="17" t="str">
        <f>"2010.10"</f>
        <v>2010.10</v>
      </c>
      <c r="F21" s="17" t="s">
        <v>8187</v>
      </c>
      <c r="G21" s="17"/>
      <c r="H21" s="17" t="str">
        <f>"1123781112"</f>
        <v>1123781112</v>
      </c>
    </row>
    <row r="22" spans="1:8" ht="39.9" customHeight="1" x14ac:dyDescent="0.2">
      <c r="A22" s="57">
        <v>19</v>
      </c>
      <c r="B22" s="17" t="str">
        <f>"おまたせクッキー : 友だちとたのしいおやつ! "</f>
        <v xml:space="preserve">おまたせクッキー : 友だちとたのしいおやつ! </v>
      </c>
      <c r="C22" s="17" t="str">
        <f>"パット=ハッチンス∥さく 乾/侑美子∥やく"</f>
        <v>パット=ハッチンス∥さく 乾/侑美子∥やく</v>
      </c>
      <c r="D22" s="17" t="str">
        <f>"偕成社"</f>
        <v>偕成社</v>
      </c>
      <c r="E22" s="17" t="str">
        <f>"1987.8"</f>
        <v>1987.8</v>
      </c>
      <c r="F22" s="17" t="s">
        <v>8188</v>
      </c>
      <c r="G22" s="17"/>
      <c r="H22" s="17" t="str">
        <f>"1123781245"</f>
        <v>1123781245</v>
      </c>
    </row>
    <row r="23" spans="1:8" ht="39.9" customHeight="1" x14ac:dyDescent="0.2">
      <c r="A23" s="57">
        <v>20</v>
      </c>
      <c r="B23" s="17" t="str">
        <f>"トマトさん "</f>
        <v xml:space="preserve">トマトさん </v>
      </c>
      <c r="C23" s="17" t="str">
        <f>"田中/清代∥さく"</f>
        <v>田中/清代∥さく</v>
      </c>
      <c r="D23" s="17" t="str">
        <f>"福音館書店"</f>
        <v>福音館書店</v>
      </c>
      <c r="E23" s="17" t="str">
        <f>"2012.3"</f>
        <v>2012.3</v>
      </c>
      <c r="F23" s="17" t="s">
        <v>8189</v>
      </c>
      <c r="G23" s="17"/>
      <c r="H23" s="17" t="str">
        <f>"1123781658"</f>
        <v>1123781658</v>
      </c>
    </row>
    <row r="24" spans="1:8" ht="39.9" customHeight="1" x14ac:dyDescent="0.2">
      <c r="A24" s="57">
        <v>21</v>
      </c>
      <c r="B24" s="17" t="str">
        <f>"りんごがドスーン "</f>
        <v xml:space="preserve">りんごがドスーン </v>
      </c>
      <c r="C24" s="17" t="str">
        <f>"多田/ヒロシ∥作・文・絵"</f>
        <v>多田/ヒロシ∥作・文・絵</v>
      </c>
      <c r="D24" s="17" t="str">
        <f>"文研出版"</f>
        <v>文研出版</v>
      </c>
      <c r="E24" s="17" t="str">
        <f>"2012.2"</f>
        <v>2012.2</v>
      </c>
      <c r="F24" s="17" t="s">
        <v>8190</v>
      </c>
      <c r="G24" s="17"/>
      <c r="H24" s="17" t="str">
        <f>"1123781047"</f>
        <v>1123781047</v>
      </c>
    </row>
    <row r="25" spans="1:8" ht="39.9" customHeight="1" x14ac:dyDescent="0.2">
      <c r="A25" s="57">
        <v>22</v>
      </c>
      <c r="B25" s="17" t="str">
        <f>"ハンダのびっくりプレゼント "</f>
        <v xml:space="preserve">ハンダのびっくりプレゼント </v>
      </c>
      <c r="C25" s="17" t="str">
        <f>"アイリーン・ブラウン∥作 福本/友美子∥訳"</f>
        <v>アイリーン・ブラウン∥作 福本/友美子∥訳</v>
      </c>
      <c r="D25" s="17" t="str">
        <f>"光村教育図書"</f>
        <v>光村教育図書</v>
      </c>
      <c r="E25" s="17" t="str">
        <f>"2006.4"</f>
        <v>2006.4</v>
      </c>
      <c r="F25" s="17" t="s">
        <v>8191</v>
      </c>
      <c r="H25" s="17" t="str">
        <f>"1123781195"</f>
        <v>1123781195</v>
      </c>
    </row>
    <row r="26" spans="1:8" ht="39.9" customHeight="1" x14ac:dyDescent="0.2">
      <c r="A26" s="57">
        <v>23</v>
      </c>
      <c r="B26" s="17" t="str">
        <f>"ひみつのカレーライス "</f>
        <v xml:space="preserve">ひみつのカレーライス </v>
      </c>
      <c r="C26" s="17" t="str">
        <f>"井上/荒野∥作 田中/清代∥絵"</f>
        <v>井上/荒野∥作 田中/清代∥絵</v>
      </c>
      <c r="D26" s="17" t="str">
        <f>"アリス館"</f>
        <v>アリス館</v>
      </c>
      <c r="E26" s="17" t="str">
        <f>"2009.4"</f>
        <v>2009.4</v>
      </c>
      <c r="F26" s="17" t="s">
        <v>8192</v>
      </c>
      <c r="G26" s="17"/>
      <c r="H26" s="17" t="str">
        <f>"1123780940"</f>
        <v>1123780940</v>
      </c>
    </row>
    <row r="27" spans="1:8" ht="39.9" customHeight="1" x14ac:dyDescent="0.2">
      <c r="A27" s="57">
        <v>24</v>
      </c>
      <c r="B27" s="17" t="str">
        <f>"はらぺこあおむし "</f>
        <v xml:space="preserve">はらぺこあおむし </v>
      </c>
      <c r="C27" s="17" t="str">
        <f>"エリック=カール∥さく もり/ひさし∥やく"</f>
        <v>エリック=カール∥さく もり/ひさし∥やく</v>
      </c>
      <c r="D27" s="17" t="str">
        <f>"偕成社"</f>
        <v>偕成社</v>
      </c>
      <c r="E27" s="17" t="str">
        <f>"1989"</f>
        <v>1989</v>
      </c>
      <c r="F27" s="17" t="s">
        <v>8193</v>
      </c>
      <c r="G27" s="17"/>
      <c r="H27" s="17" t="str">
        <f>"1123781229"</f>
        <v>1123781229</v>
      </c>
    </row>
    <row r="28" spans="1:8" ht="39.9" customHeight="1" x14ac:dyDescent="0.2">
      <c r="A28" s="57">
        <v>25</v>
      </c>
      <c r="B28" s="80" t="s">
        <v>11096</v>
      </c>
      <c r="C28" s="79" t="s">
        <v>11097</v>
      </c>
      <c r="D28" s="79" t="s">
        <v>140</v>
      </c>
      <c r="E28" s="79">
        <v>2011.9</v>
      </c>
      <c r="F28" s="17" t="s">
        <v>11098</v>
      </c>
      <c r="G28" s="98"/>
      <c r="H28" s="79">
        <v>1123948182</v>
      </c>
    </row>
    <row r="29" spans="1:8" ht="39.9" customHeight="1" x14ac:dyDescent="0.2">
      <c r="B29" s="478" t="s">
        <v>8194</v>
      </c>
      <c r="C29" s="478"/>
    </row>
    <row r="30" spans="1:8" ht="39.9" customHeight="1" thickBot="1" x14ac:dyDescent="0.25">
      <c r="B30" s="13" t="s">
        <v>5362</v>
      </c>
      <c r="C30" s="13" t="s">
        <v>5363</v>
      </c>
      <c r="D30" s="13" t="s">
        <v>5364</v>
      </c>
      <c r="E30" s="13" t="s">
        <v>5365</v>
      </c>
      <c r="F30" s="13" t="s">
        <v>5366</v>
      </c>
      <c r="G30" s="13" t="s">
        <v>5368</v>
      </c>
      <c r="H30" s="13" t="s">
        <v>5367</v>
      </c>
    </row>
    <row r="31" spans="1:8" ht="39.9" customHeight="1" thickTop="1" x14ac:dyDescent="0.2">
      <c r="A31" s="57">
        <v>1</v>
      </c>
      <c r="B31" s="60" t="str">
        <f>"ねんねんねこねこ "</f>
        <v xml:space="preserve">ねんねんねこねこ </v>
      </c>
      <c r="C31" s="60" t="str">
        <f>"ながの/ひでこ∥さく・え"</f>
        <v>ながの/ひでこ∥さく・え</v>
      </c>
      <c r="D31" s="60" t="str">
        <f>"アリス館"</f>
        <v>アリス館</v>
      </c>
      <c r="E31" s="60" t="str">
        <f>"1996.2"</f>
        <v>1996.2</v>
      </c>
      <c r="F31" s="60" t="s">
        <v>8195</v>
      </c>
      <c r="H31" s="60" t="str">
        <f>"1123781310"</f>
        <v>1123781310</v>
      </c>
    </row>
    <row r="32" spans="1:8" ht="39.9" customHeight="1" x14ac:dyDescent="0.2">
      <c r="A32" s="57">
        <v>2</v>
      </c>
      <c r="B32" s="17" t="str">
        <f>"もりのおふろ "</f>
        <v xml:space="preserve">もりのおふろ </v>
      </c>
      <c r="C32" s="17" t="str">
        <f>"西村/敏雄∥さく"</f>
        <v>西村/敏雄∥さく</v>
      </c>
      <c r="D32" s="17" t="str">
        <f>"福音館書店"</f>
        <v>福音館書店</v>
      </c>
      <c r="E32" s="17" t="str">
        <f>"2008.3"</f>
        <v>2008.3</v>
      </c>
      <c r="F32" s="17" t="s">
        <v>8196</v>
      </c>
      <c r="G32" s="17"/>
      <c r="H32" s="17" t="str">
        <f>"1123781542"</f>
        <v>1123781542</v>
      </c>
    </row>
    <row r="33" spans="1:8" ht="39.9" customHeight="1" x14ac:dyDescent="0.2">
      <c r="A33" s="57">
        <v>3</v>
      </c>
      <c r="B33" s="17" t="str">
        <f>"かえるごようじん "</f>
        <v xml:space="preserve">かえるごようじん </v>
      </c>
      <c r="C33" s="17" t="str">
        <f>"ウィリアム・ビー∥さく たなか/なおと∥やく"</f>
        <v>ウィリアム・ビー∥さく たなか/なおと∥やく</v>
      </c>
      <c r="D33" s="17" t="str">
        <f>"セーラー出版"</f>
        <v>セーラー出版</v>
      </c>
      <c r="E33" s="17" t="str">
        <f>"2009.1"</f>
        <v>2009.1</v>
      </c>
      <c r="F33" s="17" t="s">
        <v>8197</v>
      </c>
      <c r="G33" s="17"/>
      <c r="H33" s="17" t="str">
        <f>"1123781278"</f>
        <v>1123781278</v>
      </c>
    </row>
    <row r="34" spans="1:8" ht="39.9" customHeight="1" x14ac:dyDescent="0.2">
      <c r="A34" s="57">
        <v>4</v>
      </c>
      <c r="B34" s="17" t="str">
        <f>"どうぞのいす "</f>
        <v xml:space="preserve">どうぞのいす </v>
      </c>
      <c r="C34" s="17" t="str">
        <f>"香山/美子∥作 柿本/幸造∥絵"</f>
        <v>香山/美子∥作 柿本/幸造∥絵</v>
      </c>
      <c r="D34" s="17" t="str">
        <f>"ひさかたチャイルド"</f>
        <v>ひさかたチャイルド</v>
      </c>
      <c r="E34" s="17" t="str">
        <f>"1981.11"</f>
        <v>1981.11</v>
      </c>
      <c r="F34" s="17" t="s">
        <v>8198</v>
      </c>
      <c r="G34" s="17"/>
      <c r="H34" s="17" t="str">
        <f>"1123781120"</f>
        <v>1123781120</v>
      </c>
    </row>
    <row r="35" spans="1:8" ht="39.9" customHeight="1" x14ac:dyDescent="0.2">
      <c r="A35" s="57">
        <v>5</v>
      </c>
      <c r="B35" s="17" t="str">
        <f>"ぞうくんのさんぽ "</f>
        <v xml:space="preserve">ぞうくんのさんぽ </v>
      </c>
      <c r="C35" s="17" t="str">
        <f>"なかの/ひろたか∥さく・え なかの/まさたか∥レタリング"</f>
        <v>なかの/ひろたか∥さく・え なかの/まさたか∥レタリング</v>
      </c>
      <c r="D35" s="17" t="str">
        <f>"福音館書店"</f>
        <v>福音館書店</v>
      </c>
      <c r="E35" s="17" t="str">
        <f>"2007.4"</f>
        <v>2007.4</v>
      </c>
      <c r="F35" s="17" t="s">
        <v>8199</v>
      </c>
      <c r="G35" s="17"/>
      <c r="H35" s="17" t="str">
        <f>"1123781443"</f>
        <v>1123781443</v>
      </c>
    </row>
    <row r="36" spans="1:8" ht="39.9" customHeight="1" x14ac:dyDescent="0.2">
      <c r="A36" s="57">
        <v>6</v>
      </c>
      <c r="B36" s="17" t="str">
        <f>"もりのなか "</f>
        <v xml:space="preserve">もりのなか </v>
      </c>
      <c r="C36" s="17" t="str">
        <f>"マリー・ホール・エッツ∥ぶん/え まさき/るりこ∥やく"</f>
        <v>マリー・ホール・エッツ∥ぶん/え まさき/るりこ∥やく</v>
      </c>
      <c r="D36" s="17" t="str">
        <f>"福音館書店"</f>
        <v>福音館書店</v>
      </c>
      <c r="E36" s="17" t="str">
        <f>"1974"</f>
        <v>1974</v>
      </c>
      <c r="F36" s="17" t="s">
        <v>8200</v>
      </c>
      <c r="G36" s="17"/>
      <c r="H36" s="17" t="str">
        <f>"1123781724"</f>
        <v>1123781724</v>
      </c>
    </row>
    <row r="37" spans="1:8" ht="39.9" customHeight="1" x14ac:dyDescent="0.2">
      <c r="A37" s="57">
        <v>7</v>
      </c>
      <c r="B37" s="17" t="str">
        <f>"ちびゴリラのちびちび "</f>
        <v xml:space="preserve">ちびゴリラのちびちび </v>
      </c>
      <c r="C37" s="17" t="str">
        <f>"ルース・ボーンスタイン∥さく いわた/みみ∥やく"</f>
        <v>ルース・ボーンスタイン∥さく いわた/みみ∥やく</v>
      </c>
      <c r="D37" s="17" t="str">
        <f>"ほるぷ出版"</f>
        <v>ほるぷ出版</v>
      </c>
      <c r="E37" s="17" t="str">
        <f>"1978.8"</f>
        <v>1978.8</v>
      </c>
      <c r="F37" s="17" t="s">
        <v>8201</v>
      </c>
      <c r="G37" s="17"/>
      <c r="H37" s="17" t="str">
        <f>"1123781187"</f>
        <v>1123781187</v>
      </c>
    </row>
    <row r="38" spans="1:8" ht="39.9" customHeight="1" x14ac:dyDescent="0.2">
      <c r="A38" s="57">
        <v>8</v>
      </c>
      <c r="B38" s="17" t="str">
        <f>"とりかえっこ "</f>
        <v xml:space="preserve">とりかえっこ </v>
      </c>
      <c r="C38" s="17" t="str">
        <f>"さとう/わきこ‖作 二俣/英五郎‖絵"</f>
        <v>さとう/わきこ‖作 二俣/英五郎‖絵</v>
      </c>
      <c r="D38" s="17" t="str">
        <f>"ポプラ社"</f>
        <v>ポプラ社</v>
      </c>
      <c r="E38" s="17" t="str">
        <f>"1978.6"</f>
        <v>1978.6</v>
      </c>
      <c r="F38" s="17" t="s">
        <v>8202</v>
      </c>
      <c r="G38" s="17"/>
      <c r="H38" s="17" t="str">
        <f>"1123781179"</f>
        <v>1123781179</v>
      </c>
    </row>
    <row r="39" spans="1:8" ht="39.9" customHeight="1" x14ac:dyDescent="0.2">
      <c r="A39" s="57">
        <v>9</v>
      </c>
      <c r="B39" s="17" t="str">
        <f>"ガンピーさんのふなあそび "</f>
        <v xml:space="preserve">ガンピーさんのふなあそび </v>
      </c>
      <c r="C39" s="17" t="str">
        <f>"ジョン・バーニンガム∥さく みつよし/なつや∥やく"</f>
        <v>ジョン・バーニンガム∥さく みつよし/なつや∥やく</v>
      </c>
      <c r="D39" s="17" t="str">
        <f>"ほるぷ出版"</f>
        <v>ほるぷ出版</v>
      </c>
      <c r="E39" s="17" t="str">
        <f>"1976.9"</f>
        <v>1976.9</v>
      </c>
      <c r="F39" s="17" t="s">
        <v>8203</v>
      </c>
      <c r="G39" s="17"/>
      <c r="H39" s="17" t="str">
        <f>"1123781062"</f>
        <v>1123781062</v>
      </c>
    </row>
    <row r="40" spans="1:8" ht="39.9" customHeight="1" x14ac:dyDescent="0.2">
      <c r="A40" s="57">
        <v>10</v>
      </c>
      <c r="B40" s="17" t="str">
        <f>"しんせつなともだち "</f>
        <v xml:space="preserve">しんせつなともだち </v>
      </c>
      <c r="C40" s="17" t="str">
        <f>"方/軼羣∥作 君島/久子∥訳 村山/知義∥画"</f>
        <v>方/軼羣∥作 君島/久子∥訳 村山/知義∥画</v>
      </c>
      <c r="D40" s="17" t="str">
        <f>"福音館書店"</f>
        <v>福音館書店</v>
      </c>
      <c r="E40" s="17" t="str">
        <f>"2007.9"</f>
        <v>2007.9</v>
      </c>
      <c r="F40" s="17" t="s">
        <v>8204</v>
      </c>
      <c r="G40" s="17"/>
      <c r="H40" s="17" t="str">
        <f>"1123781690"</f>
        <v>1123781690</v>
      </c>
    </row>
    <row r="41" spans="1:8" ht="39.9" customHeight="1" x14ac:dyDescent="0.2">
      <c r="A41" s="57">
        <v>11</v>
      </c>
      <c r="B41" s="17" t="str">
        <f>"かばくん "</f>
        <v xml:space="preserve">かばくん </v>
      </c>
      <c r="C41" s="17" t="str">
        <f>"岸田/衿子∥さく 中谷/千代子∥え"</f>
        <v>岸田/衿子∥さく 中谷/千代子∥え</v>
      </c>
      <c r="D41" s="17" t="str">
        <f>"福音館書店"</f>
        <v>福音館書店</v>
      </c>
      <c r="E41" s="17" t="str">
        <f>"2008.4"</f>
        <v>2008.4</v>
      </c>
      <c r="F41" s="17" t="s">
        <v>8205</v>
      </c>
      <c r="G41" s="17"/>
      <c r="H41" s="17" t="str">
        <f>"1123781641"</f>
        <v>1123781641</v>
      </c>
    </row>
    <row r="42" spans="1:8" ht="39.9" customHeight="1" x14ac:dyDescent="0.2">
      <c r="A42" s="57">
        <v>12</v>
      </c>
      <c r="B42" s="17" t="str">
        <f>"くまさん くまさん なにみてるの? "</f>
        <v xml:space="preserve">くまさん くまさん なにみてるの? </v>
      </c>
      <c r="C42" s="17" t="str">
        <f>"エリック=カール∥え ビル=マーチン∥ぶん 偕成社編集部∥やく"</f>
        <v>エリック=カール∥え ビル=マーチン∥ぶん 偕成社編集部∥やく</v>
      </c>
      <c r="D42" s="17" t="str">
        <f>"偕成社"</f>
        <v>偕成社</v>
      </c>
      <c r="E42" s="17" t="str">
        <f>"1984.11"</f>
        <v>1984.11</v>
      </c>
      <c r="F42" s="17" t="s">
        <v>8206</v>
      </c>
      <c r="G42" s="17"/>
      <c r="H42" s="17" t="str">
        <f>"1123780981"</f>
        <v>1123780981</v>
      </c>
    </row>
    <row r="43" spans="1:8" ht="39.9" customHeight="1" x14ac:dyDescent="0.2">
      <c r="A43" s="57">
        <v>13</v>
      </c>
      <c r="B43" s="17" t="str">
        <f>"へびのクリクター "</f>
        <v xml:space="preserve">へびのクリクター </v>
      </c>
      <c r="C43" s="17" t="str">
        <f>"トミー・ウンゲラー∥作 中野/完二∥訳"</f>
        <v>トミー・ウンゲラー∥作 中野/完二∥訳</v>
      </c>
      <c r="D43" s="17" t="str">
        <f>"文化出版局"</f>
        <v>文化出版局</v>
      </c>
      <c r="E43" s="17" t="str">
        <f>"1974.3"</f>
        <v>1974.3</v>
      </c>
      <c r="F43" s="17" t="s">
        <v>8207</v>
      </c>
      <c r="H43" s="17" t="str">
        <f>"1123780973"</f>
        <v>1123780973</v>
      </c>
    </row>
    <row r="44" spans="1:8" ht="39.9" customHeight="1" x14ac:dyDescent="0.2">
      <c r="A44" s="57">
        <v>14</v>
      </c>
      <c r="B44" s="17" t="str">
        <f>"へびのみこんだなにのみこんだ? "</f>
        <v xml:space="preserve">へびのみこんだなにのみこんだ? </v>
      </c>
      <c r="C44" s="17" t="str">
        <f>"tupera tupera∥さく"</f>
        <v>tupera tupera∥さく</v>
      </c>
      <c r="D44" s="17" t="str">
        <f>"えほんの杜"</f>
        <v>えほんの杜</v>
      </c>
      <c r="E44" s="17" t="str">
        <f>"2011.12"</f>
        <v>2011.12</v>
      </c>
      <c r="F44" s="17" t="s">
        <v>8208</v>
      </c>
      <c r="G44" s="17"/>
      <c r="H44" s="17" t="str">
        <f>"1123781377"</f>
        <v>1123781377</v>
      </c>
    </row>
    <row r="45" spans="1:8" ht="39.9" customHeight="1" x14ac:dyDescent="0.2">
      <c r="A45" s="57">
        <v>15</v>
      </c>
      <c r="B45" s="17" t="str">
        <f>"どろんこハリー "</f>
        <v xml:space="preserve">どろんこハリー </v>
      </c>
      <c r="C45" s="17" t="str">
        <f>"ジーン・ジオン∥ぶん マーガレット・ブロイ・グレアム∥え わたなべ/しげお∥やく"</f>
        <v>ジーン・ジオン∥ぶん マーガレット・ブロイ・グレアム∥え わたなべ/しげお∥やく</v>
      </c>
      <c r="D45" s="17" t="str">
        <f>"福音館書店"</f>
        <v>福音館書店</v>
      </c>
      <c r="E45" s="17" t="str">
        <f>"1964.3"</f>
        <v>1964.3</v>
      </c>
      <c r="F45" s="17" t="s">
        <v>8209</v>
      </c>
      <c r="G45" s="17"/>
      <c r="H45" s="17" t="str">
        <f>"1123781401"</f>
        <v>1123781401</v>
      </c>
    </row>
    <row r="46" spans="1:8" ht="39.9" customHeight="1" x14ac:dyDescent="0.2">
      <c r="A46" s="57">
        <v>16</v>
      </c>
      <c r="B46" s="17" t="str">
        <f>"きつねのホイティ "</f>
        <v xml:space="preserve">きつねのホイティ </v>
      </c>
      <c r="C46" s="17" t="str">
        <f>"シビル・ウェッタシンハ∥さく まつおか/きょうこ∥やく"</f>
        <v>シビル・ウェッタシンハ∥さく まつおか/きょうこ∥やく</v>
      </c>
      <c r="D46" s="17" t="str">
        <f>"福音館書店"</f>
        <v>福音館書店</v>
      </c>
      <c r="E46" s="17" t="str">
        <f>"1994.3"</f>
        <v>1994.3</v>
      </c>
      <c r="F46" s="17" t="s">
        <v>8210</v>
      </c>
      <c r="G46" s="17"/>
      <c r="H46" s="17" t="str">
        <f>"1123780932"</f>
        <v>1123780932</v>
      </c>
    </row>
    <row r="47" spans="1:8" ht="39.9" customHeight="1" x14ac:dyDescent="0.2">
      <c r="B47" s="478" t="s">
        <v>8211</v>
      </c>
      <c r="C47" s="478"/>
    </row>
    <row r="48" spans="1:8" ht="39.9" customHeight="1" thickBot="1" x14ac:dyDescent="0.25">
      <c r="B48" s="13" t="s">
        <v>5362</v>
      </c>
      <c r="C48" s="13" t="s">
        <v>5363</v>
      </c>
      <c r="D48" s="13" t="s">
        <v>5364</v>
      </c>
      <c r="E48" s="13" t="s">
        <v>5365</v>
      </c>
      <c r="F48" s="13" t="s">
        <v>5366</v>
      </c>
      <c r="G48" s="13" t="s">
        <v>5368</v>
      </c>
      <c r="H48" s="13" t="s">
        <v>5367</v>
      </c>
    </row>
    <row r="49" spans="1:8" ht="39.9" customHeight="1" thickTop="1" x14ac:dyDescent="0.2">
      <c r="A49" s="57">
        <v>1</v>
      </c>
      <c r="B49" s="60" t="str">
        <f>"だいじょうぶだいじょうぶ "</f>
        <v xml:space="preserve">だいじょうぶだいじょうぶ </v>
      </c>
      <c r="C49" s="60" t="str">
        <f>"いとう/ひろし∥作・絵"</f>
        <v>いとう/ひろし∥作・絵</v>
      </c>
      <c r="D49" s="60" t="str">
        <f>"講談社"</f>
        <v>講談社</v>
      </c>
      <c r="E49" s="60" t="str">
        <f>"1995.10"</f>
        <v>1995.10</v>
      </c>
      <c r="F49" s="60" t="s">
        <v>8212</v>
      </c>
      <c r="G49" s="60"/>
      <c r="H49" s="60" t="str">
        <f>"1123781328"</f>
        <v>1123781328</v>
      </c>
    </row>
    <row r="50" spans="1:8" ht="39.9" customHeight="1" x14ac:dyDescent="0.2">
      <c r="A50" s="57">
        <v>2</v>
      </c>
      <c r="B50" s="17" t="str">
        <f>"ピーターのいす "</f>
        <v xml:space="preserve">ピーターのいす </v>
      </c>
      <c r="C50" s="17" t="str">
        <f>"エズラ=ジャック=キーツ∥作・画 木島/始∥訳"</f>
        <v>エズラ=ジャック=キーツ∥作・画 木島/始∥訳</v>
      </c>
      <c r="D50" s="17" t="str">
        <f>"偕成社"</f>
        <v>偕成社</v>
      </c>
      <c r="E50" s="17" t="str">
        <f>"1984"</f>
        <v>1984</v>
      </c>
      <c r="F50" s="17" t="s">
        <v>8213</v>
      </c>
      <c r="G50" s="17"/>
      <c r="H50" s="17" t="str">
        <f>"1123781252"</f>
        <v>1123781252</v>
      </c>
    </row>
    <row r="51" spans="1:8" ht="39.9" customHeight="1" x14ac:dyDescent="0.2">
      <c r="A51" s="57">
        <v>3</v>
      </c>
      <c r="B51" s="17" t="str">
        <f>"ゴリラのおとうちゃん "</f>
        <v xml:space="preserve">ゴリラのおとうちゃん </v>
      </c>
      <c r="C51" s="17" t="str">
        <f>"三浦/太郎‖作"</f>
        <v>三浦/太郎‖作</v>
      </c>
      <c r="D51" s="17" t="str">
        <f>"こぐま社"</f>
        <v>こぐま社</v>
      </c>
      <c r="E51" s="17" t="str">
        <f>"2015.9"</f>
        <v>2015.9</v>
      </c>
      <c r="F51" s="17" t="s">
        <v>8214</v>
      </c>
      <c r="G51" s="17"/>
      <c r="H51" s="17" t="str">
        <f>"1123781484"</f>
        <v>1123781484</v>
      </c>
    </row>
    <row r="52" spans="1:8" ht="39.9" customHeight="1" x14ac:dyDescent="0.2">
      <c r="A52" s="57">
        <v>4</v>
      </c>
      <c r="B52" s="17" t="str">
        <f>"ティッチ "</f>
        <v xml:space="preserve">ティッチ </v>
      </c>
      <c r="C52" s="17" t="str">
        <f>"パット・ハッチンス∥さく・え いしい/ももこ∥やく"</f>
        <v>パット・ハッチンス∥さく・え いしい/ももこ∥やく</v>
      </c>
      <c r="D52" s="17" t="str">
        <f>"福音館書店"</f>
        <v>福音館書店</v>
      </c>
      <c r="E52" s="17" t="str">
        <f>"1975.4"</f>
        <v>1975.4</v>
      </c>
      <c r="F52" s="17" t="s">
        <v>8215</v>
      </c>
      <c r="G52" s="17"/>
      <c r="H52" s="17" t="str">
        <f>"1123781039"</f>
        <v>1123781039</v>
      </c>
    </row>
    <row r="53" spans="1:8" ht="39.9" customHeight="1" x14ac:dyDescent="0.2">
      <c r="A53" s="57">
        <v>5</v>
      </c>
      <c r="B53" s="17" t="str">
        <f>"いそがしいよる "</f>
        <v xml:space="preserve">いそがしいよる </v>
      </c>
      <c r="C53" s="17" t="str">
        <f>"さとう/わきこ∥さく・え"</f>
        <v>さとう/わきこ∥さく・え</v>
      </c>
      <c r="D53" s="17" t="str">
        <f>"福音館書店"</f>
        <v>福音館書店</v>
      </c>
      <c r="E53" s="17" t="str">
        <f>"2008.4"</f>
        <v>2008.4</v>
      </c>
      <c r="F53" s="17" t="s">
        <v>8216</v>
      </c>
      <c r="G53" s="17"/>
      <c r="H53" s="17" t="str">
        <f>"1123781708"</f>
        <v>1123781708</v>
      </c>
    </row>
    <row r="54" spans="1:8" ht="39.9" customHeight="1" x14ac:dyDescent="0.2">
      <c r="A54" s="57">
        <v>6</v>
      </c>
      <c r="B54" s="17" t="str">
        <f>"せんたくかあちゃん "</f>
        <v xml:space="preserve">せんたくかあちゃん </v>
      </c>
      <c r="C54" s="17" t="str">
        <f>"さとう/わきこ∥さく・え"</f>
        <v>さとう/わきこ∥さく・え</v>
      </c>
      <c r="D54" s="17" t="str">
        <f>"福音館書店"</f>
        <v>福音館書店</v>
      </c>
      <c r="E54" s="17" t="str">
        <f>"2012.4"</f>
        <v>2012.4</v>
      </c>
      <c r="F54" s="17" t="s">
        <v>8217</v>
      </c>
      <c r="G54" s="17"/>
      <c r="H54" s="17" t="str">
        <f>"1123781682"</f>
        <v>1123781682</v>
      </c>
    </row>
    <row r="55" spans="1:8" ht="39.9" customHeight="1" x14ac:dyDescent="0.2">
      <c r="A55" s="57">
        <v>7</v>
      </c>
      <c r="B55" s="17" t="str">
        <f>"こすずめのぼうけん "</f>
        <v xml:space="preserve">こすずめのぼうけん </v>
      </c>
      <c r="C55" s="17" t="str">
        <f>"ルース・エインズワース∥作 石井/桃子∥訳 堀内/誠一∥画"</f>
        <v>ルース・エインズワース∥作 石井/桃子∥訳 堀内/誠一∥画</v>
      </c>
      <c r="D55" s="17" t="str">
        <f>"福音館書店"</f>
        <v>福音館書店</v>
      </c>
      <c r="E55" s="17" t="str">
        <f>"2011.8"</f>
        <v>2011.8</v>
      </c>
      <c r="F55" s="17" t="s">
        <v>8218</v>
      </c>
      <c r="G55" s="17"/>
      <c r="H55" s="17" t="str">
        <f>"1123781674"</f>
        <v>1123781674</v>
      </c>
    </row>
    <row r="56" spans="1:8" ht="39.9" customHeight="1" x14ac:dyDescent="0.2">
      <c r="A56" s="57">
        <v>8</v>
      </c>
      <c r="B56" s="17" t="str">
        <f>"だってだってのおばあさん "</f>
        <v xml:space="preserve">だってだってのおばあさん </v>
      </c>
      <c r="C56" s="17" t="str">
        <f>"佐野/洋子∥さく・え"</f>
        <v>佐野/洋子∥さく・え</v>
      </c>
      <c r="D56" s="17" t="str">
        <f>"フレーベル館"</f>
        <v>フレーベル館</v>
      </c>
      <c r="E56" s="17" t="str">
        <f>"2009.1"</f>
        <v>2009.1</v>
      </c>
      <c r="F56" s="17" t="s">
        <v>8219</v>
      </c>
      <c r="G56" s="17"/>
      <c r="H56" s="17" t="str">
        <f>"1123781054"</f>
        <v>1123781054</v>
      </c>
    </row>
    <row r="57" spans="1:8" ht="39.9" customHeight="1" x14ac:dyDescent="0.2">
      <c r="A57" s="57">
        <v>9</v>
      </c>
      <c r="B57" s="17" t="str">
        <f>"おじいちゃんのおじいちゃんのおじいちゃんのおじいちゃん "</f>
        <v xml:space="preserve">おじいちゃんのおじいちゃんのおじいちゃんのおじいちゃん </v>
      </c>
      <c r="C57" s="17" t="str">
        <f>"長谷川/義史∥作"</f>
        <v>長谷川/義史∥作</v>
      </c>
      <c r="D57" s="17" t="str">
        <f>"BL出版"</f>
        <v>BL出版</v>
      </c>
      <c r="E57" s="17" t="str">
        <f>"2000.7"</f>
        <v>2000.7</v>
      </c>
      <c r="F57" s="17" t="s">
        <v>8220</v>
      </c>
      <c r="G57" s="17"/>
      <c r="H57" s="17" t="str">
        <f>"1123781013"</f>
        <v>1123781013</v>
      </c>
    </row>
    <row r="58" spans="1:8" ht="39.9" customHeight="1" x14ac:dyDescent="0.2">
      <c r="A58" s="57">
        <v>10</v>
      </c>
      <c r="B58" s="17" t="str">
        <f>"おかん "</f>
        <v xml:space="preserve">おかん </v>
      </c>
      <c r="C58" s="17" t="str">
        <f>"平田/昌広∥ぶん 平田/景∥え"</f>
        <v>平田/昌広∥ぶん 平田/景∥え</v>
      </c>
      <c r="D58" s="17" t="str">
        <f>"大日本図書"</f>
        <v>大日本図書</v>
      </c>
      <c r="E58" s="17" t="str">
        <f>"2009.4"</f>
        <v>2009.4</v>
      </c>
      <c r="F58" s="17" t="s">
        <v>8221</v>
      </c>
      <c r="G58" s="17"/>
      <c r="H58" s="17" t="str">
        <f>"1123781450"</f>
        <v>1123781450</v>
      </c>
    </row>
    <row r="59" spans="1:8" ht="39.9" customHeight="1" x14ac:dyDescent="0.2">
      <c r="A59" s="57">
        <v>11</v>
      </c>
      <c r="B59" s="17" t="str">
        <f>"ぎゅうぎゅうかぞく "</f>
        <v xml:space="preserve">ぎゅうぎゅうかぞく </v>
      </c>
      <c r="C59" s="17" t="str">
        <f>"ねじめ/正一∥作 つちだ/のぶこ∥絵"</f>
        <v>ねじめ/正一∥作 つちだ/のぶこ∥絵</v>
      </c>
      <c r="D59" s="17" t="str">
        <f>"鈴木出版"</f>
        <v>鈴木出版</v>
      </c>
      <c r="E59" s="17" t="str">
        <f>"2002.9"</f>
        <v>2002.9</v>
      </c>
      <c r="F59" s="17" t="s">
        <v>8222</v>
      </c>
      <c r="G59" s="17"/>
      <c r="H59" s="17" t="str">
        <f>"1123781021"</f>
        <v>1123781021</v>
      </c>
    </row>
    <row r="60" spans="1:8" ht="39.9" customHeight="1" x14ac:dyDescent="0.2">
      <c r="A60" s="57">
        <v>12</v>
      </c>
      <c r="B60" s="17" t="str">
        <f>"いいからいいから "</f>
        <v xml:space="preserve">いいからいいから </v>
      </c>
      <c r="C60" s="17" t="str">
        <f>"長谷川/義史∥作"</f>
        <v>長谷川/義史∥作</v>
      </c>
      <c r="D60" s="17" t="str">
        <f>"絵本館"</f>
        <v>絵本館</v>
      </c>
      <c r="E60" s="17" t="str">
        <f>"2006.10"</f>
        <v>2006.10</v>
      </c>
      <c r="F60" s="17" t="s">
        <v>8223</v>
      </c>
      <c r="G60" s="17"/>
      <c r="H60" s="17" t="str">
        <f>"1123781435"</f>
        <v>1123781435</v>
      </c>
    </row>
    <row r="61" spans="1:8" ht="39.9" customHeight="1" x14ac:dyDescent="0.2">
      <c r="A61" s="57">
        <v>13</v>
      </c>
      <c r="B61" s="17" t="str">
        <f>"うちのパパってかっこいい "</f>
        <v xml:space="preserve">うちのパパってかっこいい </v>
      </c>
      <c r="C61" s="17" t="str">
        <f>"アンソニー・ブラウン∥さく 久山/太市∥やく"</f>
        <v>アンソニー・ブラウン∥さく 久山/太市∥やく</v>
      </c>
      <c r="D61" s="17" t="str">
        <f>"評論社"</f>
        <v>評論社</v>
      </c>
      <c r="E61" s="17" t="str">
        <f>"2000.6"</f>
        <v>2000.6</v>
      </c>
      <c r="F61" s="17" t="s">
        <v>8224</v>
      </c>
      <c r="G61" s="17"/>
      <c r="H61" s="17" t="str">
        <f>"1123780999"</f>
        <v>1123780999</v>
      </c>
    </row>
    <row r="62" spans="1:8" ht="39.9" customHeight="1" x14ac:dyDescent="0.2">
      <c r="A62" s="57">
        <v>14</v>
      </c>
      <c r="B62" s="17" t="str">
        <f>"びくびくビリー "</f>
        <v xml:space="preserve">びくびくビリー </v>
      </c>
      <c r="C62" s="17" t="str">
        <f>"アンソニー・ブラウン∥さく 灰島/かり∥やく"</f>
        <v>アンソニー・ブラウン∥さく 灰島/かり∥やく</v>
      </c>
      <c r="D62" s="17" t="str">
        <f>"評論社"</f>
        <v>評論社</v>
      </c>
      <c r="E62" s="17" t="str">
        <f>"2006.9"</f>
        <v>2006.9</v>
      </c>
      <c r="F62" s="17" t="s">
        <v>8225</v>
      </c>
      <c r="G62" s="17"/>
      <c r="H62" s="17" t="str">
        <f>"1123780957"</f>
        <v>1123780957</v>
      </c>
    </row>
    <row r="63" spans="1:8" ht="39.9" customHeight="1" x14ac:dyDescent="0.2">
      <c r="A63" s="57">
        <v>15</v>
      </c>
      <c r="B63" s="17" t="str">
        <f>"あらまっ! "</f>
        <v xml:space="preserve">あらまっ! </v>
      </c>
      <c r="C63" s="17" t="str">
        <f>"ケイト・ラム∥文 エイドリアン・ジョンソン∥絵 石津/ちひろ∥訳"</f>
        <v>ケイト・ラム∥文 エイドリアン・ジョンソン∥絵 石津/ちひろ∥訳</v>
      </c>
      <c r="D63" s="17" t="str">
        <f>"小学館"</f>
        <v>小学館</v>
      </c>
      <c r="E63" s="17" t="str">
        <f>"2004.6"</f>
        <v>2004.6</v>
      </c>
      <c r="F63" s="17" t="s">
        <v>8226</v>
      </c>
      <c r="G63" s="17"/>
      <c r="H63" s="17" t="str">
        <f>"1123780924"</f>
        <v>1123780924</v>
      </c>
    </row>
    <row r="64" spans="1:8" ht="39.9" customHeight="1" x14ac:dyDescent="0.2">
      <c r="B64" s="478" t="s">
        <v>8227</v>
      </c>
      <c r="C64" s="478"/>
    </row>
    <row r="65" spans="1:8" ht="39.9" customHeight="1" thickBot="1" x14ac:dyDescent="0.25">
      <c r="B65" s="13" t="s">
        <v>8228</v>
      </c>
      <c r="C65" s="13" t="s">
        <v>5363</v>
      </c>
      <c r="D65" s="13" t="s">
        <v>5364</v>
      </c>
      <c r="E65" s="13" t="s">
        <v>5365</v>
      </c>
      <c r="F65" s="13" t="s">
        <v>5366</v>
      </c>
      <c r="G65" s="13" t="s">
        <v>8229</v>
      </c>
      <c r="H65" s="13" t="s">
        <v>5367</v>
      </c>
    </row>
    <row r="66" spans="1:8" ht="39.9" customHeight="1" thickTop="1" x14ac:dyDescent="0.2">
      <c r="A66" s="57">
        <v>1</v>
      </c>
      <c r="B66" s="60" t="str">
        <f>"おとなしいめんどり "</f>
        <v xml:space="preserve">おとなしいめんどり </v>
      </c>
      <c r="C66" s="60" t="str">
        <f>"ポール・ガルドン∥作 谷川 俊太郎∥訳"</f>
        <v>ポール・ガルドン∥作 谷川 俊太郎∥訳</v>
      </c>
      <c r="D66" s="60" t="str">
        <f>"童話館"</f>
        <v>童話館</v>
      </c>
      <c r="E66" s="60" t="str">
        <f>"1994.2"</f>
        <v>1994.2</v>
      </c>
      <c r="F66" s="60" t="s">
        <v>8230</v>
      </c>
      <c r="G66" s="60"/>
      <c r="H66" s="60" t="str">
        <f>"1123781716"</f>
        <v>1123781716</v>
      </c>
    </row>
    <row r="67" spans="1:8" ht="39.9" customHeight="1" x14ac:dyDescent="0.2">
      <c r="A67" s="57">
        <v>2</v>
      </c>
      <c r="B67" s="17" t="str">
        <f>"ふくろのなかにはなにがある? "</f>
        <v xml:space="preserve">ふくろのなかにはなにがある? </v>
      </c>
      <c r="C67" s="17" t="str">
        <f>"ポール・ガルドン∥再話・絵 こだま ともこ∥訳"</f>
        <v>ポール・ガルドン∥再話・絵 こだま ともこ∥訳</v>
      </c>
      <c r="D67" s="17" t="str">
        <f>"ほるぷ出版"</f>
        <v>ほるぷ出版</v>
      </c>
      <c r="E67" s="17" t="str">
        <f>"2009.7"</f>
        <v>2009.7</v>
      </c>
      <c r="F67" s="17" t="s">
        <v>8231</v>
      </c>
      <c r="G67" s="17"/>
      <c r="H67" s="17" t="str">
        <f>"1123781344"</f>
        <v>1123781344</v>
      </c>
    </row>
    <row r="68" spans="1:8" ht="39.9" customHeight="1" x14ac:dyDescent="0.2">
      <c r="A68" s="57">
        <v>3</v>
      </c>
      <c r="B68" s="17" t="str">
        <f>"ねずみのすもう "</f>
        <v xml:space="preserve">ねずみのすもう </v>
      </c>
      <c r="C68" s="17" t="str">
        <f>"神沢/利子∥文 赤羽/末吉∥絵"</f>
        <v>神沢/利子∥文 赤羽/末吉∥絵</v>
      </c>
      <c r="D68" s="17" t="str">
        <f>"偕成社"</f>
        <v>偕成社</v>
      </c>
      <c r="E68" s="17" t="str">
        <f>"1983.7"</f>
        <v>1983.7</v>
      </c>
      <c r="F68" s="17" t="s">
        <v>8232</v>
      </c>
      <c r="G68" s="17"/>
      <c r="H68" s="17" t="str">
        <f>"1123781088"</f>
        <v>1123781088</v>
      </c>
    </row>
    <row r="69" spans="1:8" ht="39.9" customHeight="1" x14ac:dyDescent="0.2">
      <c r="A69" s="57">
        <v>4</v>
      </c>
      <c r="B69" s="17" t="str">
        <f>"三びきのやぎのがらがらどん : アスビョルンセンとモーの北欧民話 "</f>
        <v xml:space="preserve">三びきのやぎのがらがらどん : アスビョルンセンとモーの北欧民話 </v>
      </c>
      <c r="C69" s="17" t="str">
        <f>"マーシャ・ブラウン∥え せた ていじ∥やく"</f>
        <v>マーシャ・ブラウン∥え せた ていじ∥やく</v>
      </c>
      <c r="D69" s="17" t="str">
        <f t="shared" ref="D69:D80" si="1">"福音館書店"</f>
        <v>福音館書店</v>
      </c>
      <c r="E69" s="17" t="str">
        <f>"1965.7"</f>
        <v>1965.7</v>
      </c>
      <c r="F69" s="17" t="s">
        <v>8233</v>
      </c>
      <c r="G69" s="17"/>
      <c r="H69" s="17" t="str">
        <f>"1123781070"</f>
        <v>1123781070</v>
      </c>
    </row>
    <row r="70" spans="1:8" ht="39.9" customHeight="1" x14ac:dyDescent="0.2">
      <c r="A70" s="57">
        <v>5</v>
      </c>
      <c r="B70" s="17" t="str">
        <f>"かえるをのんだととさん : 日本の昔話 "</f>
        <v xml:space="preserve">かえるをのんだととさん : 日本の昔話 </v>
      </c>
      <c r="C70" s="17" t="str">
        <f>"日野 十成∥再話 斎藤 隆夫∥絵"</f>
        <v>日野 十成∥再話 斎藤 隆夫∥絵</v>
      </c>
      <c r="D70" s="17" t="str">
        <f t="shared" si="1"/>
        <v>福音館書店</v>
      </c>
      <c r="E70" s="17" t="str">
        <f>"2008.1"</f>
        <v>2008.1</v>
      </c>
      <c r="F70" s="17" t="s">
        <v>8234</v>
      </c>
      <c r="G70" s="17"/>
      <c r="H70" s="17" t="str">
        <f>"1123781617"</f>
        <v>1123781617</v>
      </c>
    </row>
    <row r="71" spans="1:8" ht="39.9" customHeight="1" x14ac:dyDescent="0.2">
      <c r="A71" s="57">
        <v>6</v>
      </c>
      <c r="B71" s="17" t="str">
        <f>"おおきなかぶ : ロシアの昔話 "</f>
        <v xml:space="preserve">おおきなかぶ : ロシアの昔話 </v>
      </c>
      <c r="C71" s="17" t="str">
        <f>"A.トルストイ∥再話 内田 莉莎子∥訳 佐藤 忠良∥画"</f>
        <v>A.トルストイ∥再話 内田 莉莎子∥訳 佐藤 忠良∥画</v>
      </c>
      <c r="D71" s="17" t="str">
        <f t="shared" si="1"/>
        <v>福音館書店</v>
      </c>
      <c r="E71" s="17" t="str">
        <f>"2007.4"</f>
        <v>2007.4</v>
      </c>
      <c r="F71" s="17" t="s">
        <v>8235</v>
      </c>
      <c r="G71" s="17"/>
      <c r="H71" s="17" t="str">
        <f>"1123781625"</f>
        <v>1123781625</v>
      </c>
    </row>
    <row r="72" spans="1:8" ht="39.9" customHeight="1" x14ac:dyDescent="0.2">
      <c r="A72" s="57">
        <v>7</v>
      </c>
      <c r="B72" s="17" t="str">
        <f>"ずいとんさん : 日本の昔話 "</f>
        <v xml:space="preserve">ずいとんさん : 日本の昔話 </v>
      </c>
      <c r="C72" s="17" t="str">
        <f>"日野 十成∥再話 斎藤 隆夫∥絵"</f>
        <v>日野 十成∥再話 斎藤 隆夫∥絵</v>
      </c>
      <c r="D72" s="17" t="str">
        <f t="shared" si="1"/>
        <v>福音館書店</v>
      </c>
      <c r="E72" s="17" t="str">
        <f>"2013.4"</f>
        <v>2013.4</v>
      </c>
      <c r="F72" s="17" t="s">
        <v>8236</v>
      </c>
      <c r="G72" s="17"/>
      <c r="H72" s="17" t="str">
        <f>"1123781666"</f>
        <v>1123781666</v>
      </c>
    </row>
    <row r="73" spans="1:8" ht="39.9" customHeight="1" x14ac:dyDescent="0.2">
      <c r="A73" s="57">
        <v>8</v>
      </c>
      <c r="B73" s="17" t="str">
        <f>"だいくとおにろく : 日本の昔話 "</f>
        <v xml:space="preserve">だいくとおにろく : 日本の昔話 </v>
      </c>
      <c r="C73" s="17" t="str">
        <f>"松居 直∥再話 赤羽 末吉∥画"</f>
        <v>松居 直∥再話 赤羽 末吉∥画</v>
      </c>
      <c r="D73" s="17" t="str">
        <f t="shared" si="1"/>
        <v>福音館書店</v>
      </c>
      <c r="E73" s="17" t="str">
        <f>"2007.4"</f>
        <v>2007.4</v>
      </c>
      <c r="F73" s="17" t="s">
        <v>8237</v>
      </c>
      <c r="G73" s="17"/>
      <c r="H73" s="17" t="str">
        <f>"1123781633"</f>
        <v>1123781633</v>
      </c>
    </row>
    <row r="74" spans="1:8" ht="39.9" customHeight="1" x14ac:dyDescent="0.2">
      <c r="A74" s="57">
        <v>9</v>
      </c>
      <c r="B74" s="17" t="str">
        <f>"三びきのこぶた : イギリスの昔話 "</f>
        <v xml:space="preserve">三びきのこぶた : イギリスの昔話 </v>
      </c>
      <c r="C74" s="17" t="str">
        <f>"瀬田 貞二∥やく 山田 三郎∥え"</f>
        <v>瀬田 貞二∥やく 山田 三郎∥え</v>
      </c>
      <c r="D74" s="17" t="str">
        <f t="shared" si="1"/>
        <v>福音館書店</v>
      </c>
      <c r="E74" s="17" t="str">
        <f>"2008.4"</f>
        <v>2008.4</v>
      </c>
      <c r="F74" s="17" t="s">
        <v>8238</v>
      </c>
      <c r="G74" s="17"/>
      <c r="H74" s="17" t="str">
        <f>"1123781476"</f>
        <v>1123781476</v>
      </c>
    </row>
    <row r="75" spans="1:8" ht="39.9" customHeight="1" x14ac:dyDescent="0.2">
      <c r="A75" s="57">
        <v>10</v>
      </c>
      <c r="B75" s="17" t="str">
        <f>"3びきのくま "</f>
        <v xml:space="preserve">3びきのくま </v>
      </c>
      <c r="C75" s="17" t="str">
        <f>"トルストイ∥ぶん バスネツォフ∥え おがさわら とよき∥やく"</f>
        <v>トルストイ∥ぶん バスネツォフ∥え おがさわら とよき∥やく</v>
      </c>
      <c r="D75" s="17" t="str">
        <f t="shared" si="1"/>
        <v>福音館書店</v>
      </c>
      <c r="E75" s="17" t="str">
        <f>"1962.5"</f>
        <v>1962.5</v>
      </c>
      <c r="F75" s="17" t="s">
        <v>8239</v>
      </c>
      <c r="G75" s="17"/>
      <c r="H75" s="17" t="str">
        <f>"1123781419"</f>
        <v>1123781419</v>
      </c>
    </row>
    <row r="76" spans="1:8" ht="39.9" customHeight="1" x14ac:dyDescent="0.2">
      <c r="A76" s="57">
        <v>11</v>
      </c>
      <c r="B76" s="17" t="str">
        <f>"てぶくろ : ウクライナ民話 "</f>
        <v xml:space="preserve">てぶくろ : ウクライナ民話 </v>
      </c>
      <c r="C76" s="17" t="str">
        <f>"エウゲーニー・M・ラチョフ‖え うちだ りさこ‖やく"</f>
        <v>エウゲーニー・M・ラチョフ‖え うちだ りさこ‖やく</v>
      </c>
      <c r="D76" s="17" t="str">
        <f t="shared" si="1"/>
        <v>福音館書店</v>
      </c>
      <c r="E76" s="17" t="str">
        <f>"1965.11"</f>
        <v>1965.11</v>
      </c>
      <c r="F76" s="17" t="s">
        <v>8240</v>
      </c>
      <c r="G76" s="17"/>
      <c r="H76" s="17" t="str">
        <f>"1123781427"</f>
        <v>1123781427</v>
      </c>
    </row>
    <row r="77" spans="1:8" ht="39.9" customHeight="1" x14ac:dyDescent="0.2">
      <c r="A77" s="57">
        <v>12</v>
      </c>
      <c r="B77" s="17" t="str">
        <f>"ガラスめだまときんのつののヤギ : 白ロシア民話 "</f>
        <v xml:space="preserve">ガラスめだまときんのつののヤギ : 白ロシア民話 </v>
      </c>
      <c r="C77" s="17" t="str">
        <f>"田中 かな子∥訳 スズキ/コージ∥画"</f>
        <v>田中 かな子∥訳 スズキ/コージ∥画</v>
      </c>
      <c r="D77" s="17" t="str">
        <f t="shared" si="1"/>
        <v>福音館書店</v>
      </c>
      <c r="E77" s="17" t="str">
        <f>"1988.5"</f>
        <v>1988.5</v>
      </c>
      <c r="F77" s="17" t="s">
        <v>8241</v>
      </c>
      <c r="G77" s="17"/>
      <c r="H77" s="17" t="str">
        <f>"1123781237"</f>
        <v>1123781237</v>
      </c>
    </row>
    <row r="78" spans="1:8" ht="39.9" customHeight="1" x14ac:dyDescent="0.2">
      <c r="A78" s="57">
        <v>13</v>
      </c>
      <c r="B78" s="17" t="str">
        <f>"おおかみと七ひきのこやぎ : グリム童話 "</f>
        <v xml:space="preserve">おおかみと七ひきのこやぎ : グリム童話 </v>
      </c>
      <c r="C78" s="17" t="str">
        <f>"グリム∥原作 グリム∥原作 フェリクス・ホフマン∥え せた ていじ∥やく"</f>
        <v>グリム∥原作 グリム∥原作 フェリクス・ホフマン∥え せた ていじ∥やく</v>
      </c>
      <c r="D78" s="17" t="str">
        <f t="shared" si="1"/>
        <v>福音館書店</v>
      </c>
      <c r="E78" s="17" t="str">
        <f>"1967.4"</f>
        <v>1967.4</v>
      </c>
      <c r="F78" s="17" t="s">
        <v>8242</v>
      </c>
      <c r="G78" s="17"/>
      <c r="H78" s="17" t="str">
        <f>"1123781583"</f>
        <v>1123781583</v>
      </c>
    </row>
    <row r="79" spans="1:8" ht="39.9" customHeight="1" x14ac:dyDescent="0.2">
      <c r="A79" s="57">
        <v>14</v>
      </c>
      <c r="B79" s="17" t="str">
        <f>"おだんごぱん : ロシア民話 "</f>
        <v xml:space="preserve">おだんごぱん : ロシア民話 </v>
      </c>
      <c r="C79" s="17" t="str">
        <f>"瀬田 貞二∥訳 脇田 和∥画"</f>
        <v>瀬田 貞二∥訳 脇田 和∥画</v>
      </c>
      <c r="D79" s="17" t="str">
        <f t="shared" si="1"/>
        <v>福音館書店</v>
      </c>
      <c r="E79" s="17" t="str">
        <f>"1966.5"</f>
        <v>1966.5</v>
      </c>
      <c r="F79" s="17" t="s">
        <v>8243</v>
      </c>
      <c r="G79" s="17"/>
      <c r="H79" s="17" t="str">
        <f>"1123781393"</f>
        <v>1123781393</v>
      </c>
    </row>
    <row r="80" spans="1:8" ht="39.9" customHeight="1" x14ac:dyDescent="0.2">
      <c r="A80" s="57">
        <v>15</v>
      </c>
      <c r="B80" s="17" t="str">
        <f>"ブレーメンのおんがくたい : グリム童話 "</f>
        <v xml:space="preserve">ブレーメンのおんがくたい : グリム童話 </v>
      </c>
      <c r="C80" s="17" t="str">
        <f>"グリム∥原作 グリム∥原作 ハンス・フィッシャー∥え せた ていじ∥やく"</f>
        <v>グリム∥原作 グリム∥原作 ハンス・フィッシャー∥え せた ていじ∥やく</v>
      </c>
      <c r="D80" s="17" t="str">
        <f t="shared" si="1"/>
        <v>福音館書店</v>
      </c>
      <c r="E80" s="17" t="str">
        <f>"1964.4"</f>
        <v>1964.4</v>
      </c>
      <c r="F80" s="17" t="s">
        <v>8244</v>
      </c>
      <c r="G80" s="17"/>
      <c r="H80" s="17" t="str">
        <f>"1123781385"</f>
        <v>1123781385</v>
      </c>
    </row>
    <row r="81" spans="1:8" ht="39.9" customHeight="1" x14ac:dyDescent="0.2">
      <c r="B81" s="478" t="s">
        <v>9352</v>
      </c>
      <c r="C81" s="478"/>
    </row>
    <row r="82" spans="1:8" ht="39.9" customHeight="1" thickBot="1" x14ac:dyDescent="0.25">
      <c r="B82" s="13" t="s">
        <v>8168</v>
      </c>
      <c r="C82" s="13" t="s">
        <v>5363</v>
      </c>
      <c r="D82" s="13" t="s">
        <v>5364</v>
      </c>
      <c r="E82" s="13" t="s">
        <v>5365</v>
      </c>
      <c r="F82" s="13" t="s">
        <v>5366</v>
      </c>
      <c r="G82" s="13" t="s">
        <v>8169</v>
      </c>
      <c r="H82" s="13" t="s">
        <v>5367</v>
      </c>
    </row>
    <row r="83" spans="1:8" ht="39.9" customHeight="1" thickTop="1" x14ac:dyDescent="0.2">
      <c r="A83" s="57">
        <v>1</v>
      </c>
      <c r="B83" s="60" t="str">
        <f>"ほわほわさくら "</f>
        <v xml:space="preserve">ほわほわさくら </v>
      </c>
      <c r="C83" s="238" t="str">
        <f>"ひがし なおこ∥さく きうち たつろう∥え"</f>
        <v>ひがし なおこ∥さく きうち たつろう∥え</v>
      </c>
      <c r="D83" s="60" t="str">
        <f>"くもん出版"</f>
        <v>くもん出版</v>
      </c>
      <c r="E83" s="60" t="str">
        <f>"2010.2"</f>
        <v>2010.2</v>
      </c>
      <c r="F83" s="60" t="s">
        <v>8245</v>
      </c>
      <c r="G83" s="60"/>
      <c r="H83" s="60" t="str">
        <f>"1123781351"</f>
        <v>1123781351</v>
      </c>
    </row>
    <row r="84" spans="1:8" ht="39.9" customHeight="1" x14ac:dyDescent="0.2">
      <c r="A84" s="57">
        <v>2</v>
      </c>
      <c r="B84" s="17" t="str">
        <f>"しりとりあそびちゃいろ "</f>
        <v xml:space="preserve">しりとりあそびちゃいろ </v>
      </c>
      <c r="C84" s="237" t="str">
        <f>"星川 ひろ子∥著 星川 治雄∥著"</f>
        <v>星川 ひろ子∥著 星川 治雄∥著</v>
      </c>
      <c r="D84" s="17" t="str">
        <f>"小学館"</f>
        <v>小学館</v>
      </c>
      <c r="E84" s="17" t="str">
        <f>"2008.11"</f>
        <v>2008.11</v>
      </c>
      <c r="F84" s="17" t="s">
        <v>8246</v>
      </c>
      <c r="G84" s="17"/>
      <c r="H84" s="17" t="str">
        <f>"1123781336"</f>
        <v>1123781336</v>
      </c>
    </row>
    <row r="85" spans="1:8" ht="39.9" customHeight="1" x14ac:dyDescent="0.2">
      <c r="A85" s="57">
        <v>3</v>
      </c>
      <c r="B85" s="17" t="str">
        <f>"やさいはいきている : そだててみようやさいのきれはし "</f>
        <v xml:space="preserve">やさいはいきている : そだててみようやさいのきれはし </v>
      </c>
      <c r="C85" s="237" t="str">
        <f>"藤田 智∥監修 岩間 史朗∥写真撮影"</f>
        <v>藤田 智∥監修 岩間 史朗∥写真撮影</v>
      </c>
      <c r="D85" s="17" t="str">
        <f>"ひさかたチャイルド"</f>
        <v>ひさかたチャイルド</v>
      </c>
      <c r="E85" s="17" t="str">
        <f>"2007.2"</f>
        <v>2007.2</v>
      </c>
      <c r="F85" s="17" t="s">
        <v>8247</v>
      </c>
      <c r="G85" s="17"/>
      <c r="H85" s="17" t="str">
        <f>"1123781914"</f>
        <v>1123781914</v>
      </c>
    </row>
    <row r="86" spans="1:8" ht="39.9" customHeight="1" x14ac:dyDescent="0.2">
      <c r="A86" s="57">
        <v>4</v>
      </c>
      <c r="B86" s="17" t="str">
        <f>"しろいかみのサーカス "</f>
        <v xml:space="preserve">しろいかみのサーカス </v>
      </c>
      <c r="C86" s="237" t="str">
        <f>"たにうち つねお∥さく いちかわ かつひろ∥しゃしん"</f>
        <v>たにうち つねお∥さく いちかわ かつひろ∥しゃしん</v>
      </c>
      <c r="D86" s="17" t="str">
        <f>"福音館書店"</f>
        <v>福音館書店</v>
      </c>
      <c r="E86" s="17" t="str">
        <f>"2009.3"</f>
        <v>2009.3</v>
      </c>
      <c r="F86" s="17" t="s">
        <v>8248</v>
      </c>
      <c r="G86" s="17"/>
      <c r="H86" s="17" t="str">
        <f>"1123781591"</f>
        <v>1123781591</v>
      </c>
    </row>
    <row r="87" spans="1:8" ht="39.9" customHeight="1" x14ac:dyDescent="0.2">
      <c r="A87" s="57">
        <v>5</v>
      </c>
      <c r="B87" s="17" t="str">
        <f>"あぶくたった "</f>
        <v xml:space="preserve">あぶくたった </v>
      </c>
      <c r="C87" s="237" t="str">
        <f>"さいとう しのぶ∥構成・絵"</f>
        <v>さいとう しのぶ∥構成・絵</v>
      </c>
      <c r="D87" s="17" t="str">
        <f>"ひさかたチャイルド"</f>
        <v>ひさかたチャイルド</v>
      </c>
      <c r="E87" s="17" t="str">
        <f>"2009.12"</f>
        <v>2009.12</v>
      </c>
      <c r="F87" s="17" t="s">
        <v>8249</v>
      </c>
      <c r="G87" s="17"/>
      <c r="H87" s="17" t="str">
        <f>"1123781203"</f>
        <v>1123781203</v>
      </c>
    </row>
    <row r="88" spans="1:8" ht="39.9" customHeight="1" x14ac:dyDescent="0.2">
      <c r="A88" s="57">
        <v>6</v>
      </c>
      <c r="B88" s="17" t="str">
        <f>"てじな "</f>
        <v xml:space="preserve">てじな </v>
      </c>
      <c r="C88" s="237" t="str">
        <f>"土屋 富士夫∥作"</f>
        <v>土屋 富士夫∥作</v>
      </c>
      <c r="D88" s="17" t="str">
        <f>"福音館書店"</f>
        <v>福音館書店</v>
      </c>
      <c r="E88" s="17" t="str">
        <f>"2007.5"</f>
        <v>2007.5</v>
      </c>
      <c r="F88" s="17" t="s">
        <v>8250</v>
      </c>
      <c r="G88" s="17"/>
      <c r="H88" s="17" t="str">
        <f>"1123781559"</f>
        <v>1123781559</v>
      </c>
    </row>
    <row r="89" spans="1:8" ht="39.9" customHeight="1" x14ac:dyDescent="0.2">
      <c r="A89" s="57">
        <v>7</v>
      </c>
      <c r="B89" s="17" t="str">
        <f>"ことばあそびうた "</f>
        <v xml:space="preserve">ことばあそびうた </v>
      </c>
      <c r="C89" s="237" t="str">
        <f>"谷川 俊太郎∥詩 瀬川 康男∥絵"</f>
        <v>谷川 俊太郎∥詩 瀬川 康男∥絵</v>
      </c>
      <c r="D89" s="17" t="str">
        <f>"福音館書店"</f>
        <v>福音館書店</v>
      </c>
      <c r="E89" s="17" t="str">
        <f>"1973.10"</f>
        <v>1973.10</v>
      </c>
      <c r="F89" s="17" t="s">
        <v>8251</v>
      </c>
      <c r="G89" s="17"/>
      <c r="H89" s="17" t="str">
        <f>"1123782060"</f>
        <v>1123782060</v>
      </c>
    </row>
    <row r="90" spans="1:8" ht="39.9" customHeight="1" x14ac:dyDescent="0.2">
      <c r="A90" s="57">
        <v>8</v>
      </c>
      <c r="B90" s="17" t="str">
        <f>"まるまるまるのほん "</f>
        <v xml:space="preserve">まるまるまるのほん </v>
      </c>
      <c r="C90" s="237" t="str">
        <f>"エルヴェ・テュレ∥さく たにかわ しゅんたろう∥やく"</f>
        <v>エルヴェ・テュレ∥さく たにかわ しゅんたろう∥やく</v>
      </c>
      <c r="D90" s="17" t="str">
        <f>"ポプラ社"</f>
        <v>ポプラ社</v>
      </c>
      <c r="E90" s="17" t="str">
        <f>"2010.6"</f>
        <v>2010.6</v>
      </c>
      <c r="F90" s="17" t="s">
        <v>8252</v>
      </c>
      <c r="G90" s="17"/>
      <c r="H90" s="17" t="str">
        <f>"1123781161"</f>
        <v>1123781161</v>
      </c>
    </row>
    <row r="91" spans="1:8" ht="39.9" customHeight="1" x14ac:dyDescent="0.2">
      <c r="A91" s="57">
        <v>9</v>
      </c>
      <c r="B91" s="17" t="str">
        <f>"おちばのしたをのぞいてみたら… "</f>
        <v xml:space="preserve">おちばのしたをのぞいてみたら… </v>
      </c>
      <c r="C91" s="237" t="str">
        <f>"皆越 ようせい∥写真と文"</f>
        <v>皆越 ようせい∥写真と文</v>
      </c>
      <c r="D91" s="17" t="str">
        <f>"ポプラ社"</f>
        <v>ポプラ社</v>
      </c>
      <c r="E91" s="17" t="str">
        <f>"2000.8"</f>
        <v>2000.8</v>
      </c>
      <c r="F91" s="17" t="s">
        <v>8253</v>
      </c>
      <c r="G91" s="17"/>
      <c r="H91" s="17" t="str">
        <f>"1123781880"</f>
        <v>1123781880</v>
      </c>
    </row>
    <row r="92" spans="1:8" ht="39.9" customHeight="1" x14ac:dyDescent="0.2">
      <c r="A92" s="57">
        <v>10</v>
      </c>
      <c r="B92" s="17" t="str">
        <f>"びっくりまつぼっくり "</f>
        <v xml:space="preserve">びっくりまつぼっくり </v>
      </c>
      <c r="C92" s="237" t="str">
        <f>"多田 多恵子∥ぶん 堀川 理万子∥え"</f>
        <v>多田 多恵子∥ぶん 堀川 理万子∥え</v>
      </c>
      <c r="D92" s="17" t="str">
        <f>"福音館書店"</f>
        <v>福音館書店</v>
      </c>
      <c r="E92" s="17" t="str">
        <f>"2010.9"</f>
        <v>2010.9</v>
      </c>
      <c r="F92" s="17" t="s">
        <v>8254</v>
      </c>
      <c r="G92" s="17"/>
      <c r="H92" s="17" t="str">
        <f>"1123781492"</f>
        <v>1123781492</v>
      </c>
    </row>
    <row r="93" spans="1:8" ht="39.9" customHeight="1" x14ac:dyDescent="0.2">
      <c r="A93" s="57">
        <v>11</v>
      </c>
      <c r="B93" s="17" t="str">
        <f>"まほうのコップ "</f>
        <v xml:space="preserve">まほうのコップ </v>
      </c>
      <c r="C93" s="237" t="str">
        <f>"藤田 千枝∥原案 川島 敏生∥写真 長谷川 摂子∥文"</f>
        <v>藤田 千枝∥原案 川島 敏生∥写真 長谷川 摂子∥文</v>
      </c>
      <c r="D93" s="17" t="str">
        <f>"福音館書店"</f>
        <v>福音館書店</v>
      </c>
      <c r="E93" s="17" t="str">
        <f>"2012.9"</f>
        <v>2012.9</v>
      </c>
      <c r="F93" s="17" t="s">
        <v>8255</v>
      </c>
      <c r="G93" s="17"/>
      <c r="H93" s="17" t="str">
        <f>"1123781807"</f>
        <v>1123781807</v>
      </c>
    </row>
    <row r="94" spans="1:8" ht="39.9" customHeight="1" x14ac:dyDescent="0.2">
      <c r="A94" s="57">
        <v>12</v>
      </c>
      <c r="B94" s="17" t="str">
        <f>"うしはどこでも「モー!」 "</f>
        <v xml:space="preserve">うしはどこでも「モー!」 </v>
      </c>
      <c r="C94" s="240" t="str">
        <f>"エレン・スラスキー・ワインスティーン∥作 ケネス・アンダーソン∥絵 桂 かい枝∥訳"</f>
        <v>エレン・スラスキー・ワインスティーン∥作 ケネス・アンダーソン∥絵 桂 かい枝∥訳</v>
      </c>
      <c r="D94" s="17" t="str">
        <f>"鈴木出版"</f>
        <v>鈴木出版</v>
      </c>
      <c r="E94" s="17" t="str">
        <f>"2008.12"</f>
        <v>2008.12</v>
      </c>
      <c r="F94" s="17" t="s">
        <v>8256</v>
      </c>
      <c r="G94" s="17"/>
      <c r="H94" s="17" t="str">
        <f>"1123781146"</f>
        <v>1123781146</v>
      </c>
    </row>
    <row r="95" spans="1:8" ht="39.9" customHeight="1" x14ac:dyDescent="0.2">
      <c r="A95" s="57">
        <v>13</v>
      </c>
      <c r="B95" s="17" t="str">
        <f>"おおかみだあ! "</f>
        <v xml:space="preserve">おおかみだあ! </v>
      </c>
      <c r="C95" s="240" t="str">
        <f>"セドリック・ラマディエ‖ぶん ヴァンサン・ブルジョ‖え たにかわ しゅんたろう‖やく"</f>
        <v>セドリック・ラマディエ‖ぶん ヴァンサン・ブルジョ‖え たにかわ しゅんたろう‖やく</v>
      </c>
      <c r="D95" s="17" t="str">
        <f>"ポプラ社"</f>
        <v>ポプラ社</v>
      </c>
      <c r="E95" s="17" t="str">
        <f>"2014.3"</f>
        <v>2014.3</v>
      </c>
      <c r="F95" s="17" t="s">
        <v>8257</v>
      </c>
      <c r="G95" s="17"/>
      <c r="H95" s="17" t="str">
        <f>"1123781096"</f>
        <v>1123781096</v>
      </c>
    </row>
    <row r="96" spans="1:8" ht="39.9" customHeight="1" x14ac:dyDescent="0.2">
      <c r="A96" s="57">
        <v>14</v>
      </c>
      <c r="B96" s="17" t="str">
        <f>"大阪うまいもんのうた "</f>
        <v xml:space="preserve">大阪うまいもんのうた </v>
      </c>
      <c r="C96" s="237" t="str">
        <f>"長谷川 義史∥著"</f>
        <v>長谷川 義史∥著</v>
      </c>
      <c r="D96" s="17" t="str">
        <f>"佼成出版社"</f>
        <v>佼成出版社</v>
      </c>
      <c r="E96" s="17" t="str">
        <f>"2009.9"</f>
        <v>2009.9</v>
      </c>
      <c r="F96" s="17" t="s">
        <v>8258</v>
      </c>
      <c r="G96" s="17"/>
      <c r="H96" s="17" t="str">
        <f>"1123781104"</f>
        <v>1123781104</v>
      </c>
    </row>
    <row r="97" spans="1:8" ht="39.9" customHeight="1" x14ac:dyDescent="0.2">
      <c r="A97" s="57">
        <v>15</v>
      </c>
      <c r="B97" s="17" t="str">
        <f>"あな "</f>
        <v xml:space="preserve">あな </v>
      </c>
      <c r="C97" s="237" t="str">
        <f>"谷川 俊太郎∥作 和田 誠∥画"</f>
        <v>谷川 俊太郎∥作 和田 誠∥画</v>
      </c>
      <c r="D97" s="17" t="str">
        <f>"福音館書店"</f>
        <v>福音館書店</v>
      </c>
      <c r="E97" s="17" t="str">
        <f>"2012.7"</f>
        <v>2012.7</v>
      </c>
      <c r="F97" s="17" t="s">
        <v>8259</v>
      </c>
      <c r="G97" s="17"/>
      <c r="H97" s="17" t="str">
        <f>"1123781468"</f>
        <v>1123781468</v>
      </c>
    </row>
    <row r="98" spans="1:8" ht="39.9" customHeight="1" x14ac:dyDescent="0.2">
      <c r="A98" s="57">
        <v>16</v>
      </c>
      <c r="B98" s="17" t="str">
        <f>"ウラパン・オコサ : かずあそび "</f>
        <v xml:space="preserve">ウラパン・オコサ : かずあそび </v>
      </c>
      <c r="C98" s="237" t="str">
        <f>"谷川 晃一∥作"</f>
        <v>谷川 晃一∥作</v>
      </c>
      <c r="D98" s="17" t="str">
        <f>"童心社"</f>
        <v>童心社</v>
      </c>
      <c r="E98" s="17" t="str">
        <f>"1999.2"</f>
        <v>1999.2</v>
      </c>
      <c r="F98" s="17" t="s">
        <v>8260</v>
      </c>
      <c r="G98" s="17"/>
      <c r="H98" s="17" t="str">
        <f>"1123781765"</f>
        <v>1123781765</v>
      </c>
    </row>
    <row r="99" spans="1:8" ht="39.9" customHeight="1" x14ac:dyDescent="0.2">
      <c r="A99" s="57">
        <v>17</v>
      </c>
      <c r="B99" s="17" t="str">
        <f>"オレ・ダレ "</f>
        <v xml:space="preserve">オレ・ダレ </v>
      </c>
      <c r="C99" s="237" t="str">
        <f>"越野 民雄∥文 高畠 純∥絵"</f>
        <v>越野 民雄∥文 高畠 純∥絵</v>
      </c>
      <c r="D99" s="17" t="str">
        <f>"講談社"</f>
        <v>講談社</v>
      </c>
      <c r="E99" s="17" t="str">
        <f>"2002.12"</f>
        <v>2002.12</v>
      </c>
      <c r="F99" s="17" t="s">
        <v>8261</v>
      </c>
      <c r="G99" s="17"/>
      <c r="H99" s="17" t="str">
        <f>"1123781005"</f>
        <v>1123781005</v>
      </c>
    </row>
    <row r="100" spans="1:8" ht="39.9" customHeight="1" x14ac:dyDescent="0.2">
      <c r="A100" s="57">
        <v>18</v>
      </c>
      <c r="B100" s="17" t="str">
        <f>"コッケモーモー! "</f>
        <v xml:space="preserve">コッケモーモー! </v>
      </c>
      <c r="C100" s="240" t="str">
        <f>"ジュリエット・ダラス=コンテ∥文 アリソン・バートレット∥絵 たなか あきこ∥訳"</f>
        <v>ジュリエット・ダラス=コンテ∥文 アリソン・バートレット∥絵 たなか あきこ∥訳</v>
      </c>
      <c r="D100" s="17" t="str">
        <f>"徳間書店"</f>
        <v>徳間書店</v>
      </c>
      <c r="E100" s="17" t="str">
        <f>"2001.11"</f>
        <v>2001.11</v>
      </c>
      <c r="F100" s="17" t="s">
        <v>8262</v>
      </c>
      <c r="G100" s="17"/>
      <c r="H100" s="17" t="str">
        <f>"1123780965"</f>
        <v>1123780965</v>
      </c>
    </row>
    <row r="101" spans="1:8" ht="39.9" customHeight="1" x14ac:dyDescent="0.2">
      <c r="A101" s="57">
        <v>19</v>
      </c>
      <c r="B101" s="17" t="str">
        <f>"しりとりのだいすきなおうさま "</f>
        <v xml:space="preserve">しりとりのだいすきなおうさま </v>
      </c>
      <c r="C101" s="237" t="str">
        <f>"中村 翔子∥作 はた こうしろう∥絵"</f>
        <v>中村 翔子∥作 はた こうしろう∥絵</v>
      </c>
      <c r="D101" s="17" t="str">
        <f>"鈴木出版"</f>
        <v>鈴木出版</v>
      </c>
      <c r="E101" s="17" t="str">
        <f>"2001.6"</f>
        <v>2001.6</v>
      </c>
      <c r="F101" s="17" t="s">
        <v>8263</v>
      </c>
      <c r="G101" s="17"/>
      <c r="H101" s="17" t="str">
        <f>"1123781260"</f>
        <v>1123781260</v>
      </c>
    </row>
  </sheetData>
  <mergeCells count="5">
    <mergeCell ref="B2:C2"/>
    <mergeCell ref="B29:C29"/>
    <mergeCell ref="B47:C47"/>
    <mergeCell ref="B64:C64"/>
    <mergeCell ref="B81:C81"/>
  </mergeCells>
  <phoneticPr fontId="5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&amp;C&amp;"-,太字"&amp;18特別貸出用図書セット(朝の読書用セット　絵本)</oddHeader>
  </headerFooter>
  <rowBreaks count="4" manualBreakCount="4">
    <brk id="28" max="7" man="1"/>
    <brk id="46" max="7" man="1"/>
    <brk id="63" max="7" man="1"/>
    <brk id="80" max="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/>
  </sheetPr>
  <dimension ref="A1:J187"/>
  <sheetViews>
    <sheetView view="pageBreakPreview" topLeftCell="B133" zoomScale="80" zoomScaleNormal="100" zoomScaleSheetLayoutView="80" workbookViewId="0">
      <selection activeCell="E186" sqref="E186:F187"/>
    </sheetView>
  </sheetViews>
  <sheetFormatPr defaultColWidth="12.6640625" defaultRowHeight="39.9" customHeight="1" x14ac:dyDescent="0.2"/>
  <cols>
    <col min="1" max="1" width="5" style="299" bestFit="1" customWidth="1"/>
    <col min="2" max="2" width="34.33203125" style="299" bestFit="1" customWidth="1"/>
    <col min="3" max="3" width="26.33203125" style="299" customWidth="1"/>
    <col min="4" max="4" width="18.33203125" style="299" bestFit="1" customWidth="1"/>
    <col min="5" max="5" width="18.109375" style="299" customWidth="1"/>
    <col min="6" max="6" width="14.21875" style="299" bestFit="1" customWidth="1"/>
    <col min="7" max="7" width="19" style="299" bestFit="1" customWidth="1"/>
    <col min="8" max="8" width="19" style="299" customWidth="1"/>
    <col min="9" max="16384" width="12.6640625" style="321"/>
  </cols>
  <sheetData>
    <row r="1" spans="1:8" s="307" customFormat="1" ht="39.9" customHeight="1" x14ac:dyDescent="0.2">
      <c r="A1" s="185"/>
      <c r="B1" s="185" t="s">
        <v>16484</v>
      </c>
      <c r="C1" s="185"/>
      <c r="D1" s="185"/>
      <c r="E1" s="185"/>
      <c r="F1" s="185"/>
      <c r="G1" s="185"/>
      <c r="H1" s="185"/>
    </row>
    <row r="2" spans="1:8" s="307" customFormat="1" ht="39.9" customHeight="1" x14ac:dyDescent="0.2">
      <c r="A2" s="185"/>
      <c r="B2" s="185" t="s">
        <v>11444</v>
      </c>
      <c r="C2" s="185"/>
      <c r="D2" s="185"/>
      <c r="E2" s="185"/>
      <c r="F2" s="185"/>
      <c r="G2" s="185"/>
      <c r="H2" s="185"/>
    </row>
    <row r="3" spans="1:8" s="3" customFormat="1" ht="39.9" customHeight="1" thickBot="1" x14ac:dyDescent="0.25">
      <c r="A3" s="53"/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s="3" customFormat="1" ht="39.9" customHeight="1" thickTop="1" x14ac:dyDescent="0.2">
      <c r="A4" s="53">
        <v>1</v>
      </c>
      <c r="B4" s="169" t="s">
        <v>11663</v>
      </c>
      <c r="C4" s="169" t="s">
        <v>11710</v>
      </c>
      <c r="D4" s="308" t="s">
        <v>307</v>
      </c>
      <c r="E4" s="309">
        <v>2010.7</v>
      </c>
      <c r="F4" s="181">
        <v>2017</v>
      </c>
      <c r="G4" s="71" t="s">
        <v>11755</v>
      </c>
      <c r="H4" s="71">
        <v>1123827964</v>
      </c>
    </row>
    <row r="5" spans="1:8" s="3" customFormat="1" ht="39.9" customHeight="1" x14ac:dyDescent="0.2">
      <c r="A5" s="53">
        <v>2</v>
      </c>
      <c r="B5" s="169" t="s">
        <v>11664</v>
      </c>
      <c r="C5" s="169" t="s">
        <v>11711</v>
      </c>
      <c r="D5" s="308" t="s">
        <v>5767</v>
      </c>
      <c r="E5" s="309">
        <v>2013.9</v>
      </c>
      <c r="F5" s="181">
        <v>2017</v>
      </c>
      <c r="G5" s="71" t="s">
        <v>11756</v>
      </c>
      <c r="H5" s="71">
        <v>1123827972</v>
      </c>
    </row>
    <row r="6" spans="1:8" s="3" customFormat="1" ht="39.9" customHeight="1" x14ac:dyDescent="0.2">
      <c r="A6" s="53">
        <v>3</v>
      </c>
      <c r="B6" s="169" t="s">
        <v>11665</v>
      </c>
      <c r="C6" s="169" t="s">
        <v>11712</v>
      </c>
      <c r="D6" s="308" t="s">
        <v>168</v>
      </c>
      <c r="E6" s="309">
        <v>2008.5</v>
      </c>
      <c r="F6" s="181">
        <v>2017</v>
      </c>
      <c r="G6" s="71" t="s">
        <v>11757</v>
      </c>
      <c r="H6" s="71">
        <v>1123827980</v>
      </c>
    </row>
    <row r="7" spans="1:8" s="3" customFormat="1" ht="39.9" customHeight="1" x14ac:dyDescent="0.2">
      <c r="A7" s="53">
        <v>4</v>
      </c>
      <c r="B7" s="169" t="s">
        <v>11666</v>
      </c>
      <c r="C7" s="169" t="s">
        <v>11713</v>
      </c>
      <c r="D7" s="308" t="s">
        <v>233</v>
      </c>
      <c r="E7" s="309">
        <v>2011.11</v>
      </c>
      <c r="F7" s="181">
        <v>2017</v>
      </c>
      <c r="G7" s="71" t="s">
        <v>11758</v>
      </c>
      <c r="H7" s="71">
        <v>1123827998</v>
      </c>
    </row>
    <row r="8" spans="1:8" s="3" customFormat="1" ht="39.9" customHeight="1" x14ac:dyDescent="0.2">
      <c r="A8" s="53">
        <v>5</v>
      </c>
      <c r="B8" s="169" t="s">
        <v>377</v>
      </c>
      <c r="C8" s="169" t="s">
        <v>378</v>
      </c>
      <c r="D8" s="308" t="s">
        <v>156</v>
      </c>
      <c r="E8" s="309">
        <v>2010.11</v>
      </c>
      <c r="F8" s="181">
        <v>2017</v>
      </c>
      <c r="G8" s="71" t="s">
        <v>11759</v>
      </c>
      <c r="H8" s="71">
        <v>1123828004</v>
      </c>
    </row>
    <row r="9" spans="1:8" s="3" customFormat="1" ht="39.9" customHeight="1" x14ac:dyDescent="0.2">
      <c r="A9" s="53">
        <v>6</v>
      </c>
      <c r="B9" s="169" t="s">
        <v>11667</v>
      </c>
      <c r="C9" s="169" t="s">
        <v>11714</v>
      </c>
      <c r="D9" s="308" t="s">
        <v>156</v>
      </c>
      <c r="E9" s="309">
        <v>2012.6</v>
      </c>
      <c r="F9" s="181">
        <v>2017</v>
      </c>
      <c r="G9" s="71" t="s">
        <v>11760</v>
      </c>
      <c r="H9" s="71">
        <v>1123828012</v>
      </c>
    </row>
    <row r="10" spans="1:8" s="3" customFormat="1" ht="39.9" customHeight="1" x14ac:dyDescent="0.2">
      <c r="A10" s="53">
        <v>7</v>
      </c>
      <c r="B10" s="169" t="s">
        <v>487</v>
      </c>
      <c r="C10" s="169" t="s">
        <v>11715</v>
      </c>
      <c r="D10" s="308" t="s">
        <v>156</v>
      </c>
      <c r="E10" s="309">
        <v>2011.4</v>
      </c>
      <c r="F10" s="181">
        <v>2017</v>
      </c>
      <c r="G10" s="71" t="s">
        <v>11761</v>
      </c>
      <c r="H10" s="71">
        <v>1123828020</v>
      </c>
    </row>
    <row r="11" spans="1:8" s="3" customFormat="1" ht="39.9" customHeight="1" x14ac:dyDescent="0.2">
      <c r="A11" s="53">
        <v>8</v>
      </c>
      <c r="B11" s="169" t="s">
        <v>11668</v>
      </c>
      <c r="C11" s="169" t="s">
        <v>11716</v>
      </c>
      <c r="D11" s="308" t="s">
        <v>153</v>
      </c>
      <c r="E11" s="309">
        <v>2008.6</v>
      </c>
      <c r="F11" s="181">
        <v>2017</v>
      </c>
      <c r="G11" s="71" t="s">
        <v>11762</v>
      </c>
      <c r="H11" s="71">
        <v>1123828038</v>
      </c>
    </row>
    <row r="12" spans="1:8" s="3" customFormat="1" ht="39.9" customHeight="1" x14ac:dyDescent="0.2">
      <c r="A12" s="53">
        <v>9</v>
      </c>
      <c r="B12" s="169" t="s">
        <v>11669</v>
      </c>
      <c r="C12" s="169" t="s">
        <v>11717</v>
      </c>
      <c r="D12" s="308" t="s">
        <v>233</v>
      </c>
      <c r="E12" s="309">
        <v>1994.12</v>
      </c>
      <c r="F12" s="181">
        <v>2017</v>
      </c>
      <c r="G12" s="71" t="s">
        <v>11763</v>
      </c>
      <c r="H12" s="71">
        <v>1123828046</v>
      </c>
    </row>
    <row r="13" spans="1:8" s="3" customFormat="1" ht="39.9" customHeight="1" x14ac:dyDescent="0.2">
      <c r="A13" s="53">
        <v>10</v>
      </c>
      <c r="B13" s="169" t="s">
        <v>11670</v>
      </c>
      <c r="C13" s="169" t="s">
        <v>11718</v>
      </c>
      <c r="D13" s="308" t="s">
        <v>153</v>
      </c>
      <c r="E13" s="309">
        <v>2011.4</v>
      </c>
      <c r="F13" s="181">
        <v>2017</v>
      </c>
      <c r="G13" s="71" t="s">
        <v>11764</v>
      </c>
      <c r="H13" s="71">
        <v>1123828053</v>
      </c>
    </row>
    <row r="14" spans="1:8" s="3" customFormat="1" ht="39.9" customHeight="1" x14ac:dyDescent="0.2">
      <c r="A14" s="53">
        <v>11</v>
      </c>
      <c r="B14" s="169" t="s">
        <v>11671</v>
      </c>
      <c r="C14" s="169" t="s">
        <v>11719</v>
      </c>
      <c r="D14" s="308" t="s">
        <v>2311</v>
      </c>
      <c r="E14" s="309">
        <v>1995.3</v>
      </c>
      <c r="F14" s="181">
        <v>2017</v>
      </c>
      <c r="G14" s="71" t="s">
        <v>11765</v>
      </c>
      <c r="H14" s="71">
        <v>1123828061</v>
      </c>
    </row>
    <row r="15" spans="1:8" s="3" customFormat="1" ht="39.9" customHeight="1" x14ac:dyDescent="0.2">
      <c r="A15" s="53">
        <v>12</v>
      </c>
      <c r="B15" s="169" t="s">
        <v>11672</v>
      </c>
      <c r="C15" s="169" t="s">
        <v>11720</v>
      </c>
      <c r="D15" s="308" t="s">
        <v>606</v>
      </c>
      <c r="E15" s="309">
        <v>2002.6</v>
      </c>
      <c r="F15" s="181">
        <v>2017</v>
      </c>
      <c r="G15" s="71" t="s">
        <v>11766</v>
      </c>
      <c r="H15" s="71">
        <v>1123828079</v>
      </c>
    </row>
    <row r="16" spans="1:8" s="3" customFormat="1" ht="39.9" customHeight="1" x14ac:dyDescent="0.2">
      <c r="A16" s="53">
        <v>13</v>
      </c>
      <c r="B16" s="169" t="s">
        <v>11673</v>
      </c>
      <c r="C16" s="169" t="s">
        <v>9460</v>
      </c>
      <c r="D16" s="308" t="s">
        <v>182</v>
      </c>
      <c r="E16" s="309">
        <v>1980.9</v>
      </c>
      <c r="F16" s="181">
        <v>2017</v>
      </c>
      <c r="G16" s="71" t="s">
        <v>11767</v>
      </c>
      <c r="H16" s="71">
        <v>1123828830</v>
      </c>
    </row>
    <row r="17" spans="1:8" s="3" customFormat="1" ht="39.9" customHeight="1" x14ac:dyDescent="0.2">
      <c r="A17" s="53">
        <v>14</v>
      </c>
      <c r="B17" s="169" t="s">
        <v>11674</v>
      </c>
      <c r="C17" s="169" t="s">
        <v>11721</v>
      </c>
      <c r="D17" s="308" t="s">
        <v>153</v>
      </c>
      <c r="E17" s="309">
        <v>1981.2</v>
      </c>
      <c r="F17" s="181">
        <v>2017</v>
      </c>
      <c r="G17" s="71" t="s">
        <v>11768</v>
      </c>
      <c r="H17" s="71">
        <v>1123828087</v>
      </c>
    </row>
    <row r="18" spans="1:8" s="3" customFormat="1" ht="39.9" customHeight="1" x14ac:dyDescent="0.2">
      <c r="A18" s="53">
        <v>15</v>
      </c>
      <c r="B18" s="169" t="s">
        <v>11675</v>
      </c>
      <c r="C18" s="169" t="s">
        <v>11722</v>
      </c>
      <c r="D18" s="308" t="s">
        <v>589</v>
      </c>
      <c r="E18" s="309">
        <v>1997.11</v>
      </c>
      <c r="F18" s="181">
        <v>2017</v>
      </c>
      <c r="G18" s="71" t="s">
        <v>11769</v>
      </c>
      <c r="H18" s="71">
        <v>1123828095</v>
      </c>
    </row>
    <row r="19" spans="1:8" s="3" customFormat="1" ht="39.9" customHeight="1" x14ac:dyDescent="0.2">
      <c r="A19" s="53">
        <v>16</v>
      </c>
      <c r="B19" s="169" t="s">
        <v>11676</v>
      </c>
      <c r="C19" s="169" t="s">
        <v>7036</v>
      </c>
      <c r="D19" s="308" t="s">
        <v>221</v>
      </c>
      <c r="E19" s="309">
        <v>2015.2</v>
      </c>
      <c r="F19" s="181">
        <v>2017</v>
      </c>
      <c r="G19" s="71" t="s">
        <v>11770</v>
      </c>
      <c r="H19" s="71">
        <v>1123828103</v>
      </c>
    </row>
    <row r="20" spans="1:8" s="3" customFormat="1" ht="39.9" customHeight="1" x14ac:dyDescent="0.2">
      <c r="A20" s="53">
        <v>17</v>
      </c>
      <c r="B20" s="169" t="s">
        <v>11677</v>
      </c>
      <c r="C20" s="169" t="s">
        <v>11723</v>
      </c>
      <c r="D20" s="308" t="s">
        <v>7092</v>
      </c>
      <c r="E20" s="309">
        <v>2015.5</v>
      </c>
      <c r="F20" s="181">
        <v>2017</v>
      </c>
      <c r="G20" s="71" t="s">
        <v>11771</v>
      </c>
      <c r="H20" s="71">
        <v>1123828111</v>
      </c>
    </row>
    <row r="21" spans="1:8" s="3" customFormat="1" ht="39.9" customHeight="1" x14ac:dyDescent="0.2">
      <c r="A21" s="53">
        <v>18</v>
      </c>
      <c r="B21" s="169" t="s">
        <v>11678</v>
      </c>
      <c r="C21" s="169" t="s">
        <v>11724</v>
      </c>
      <c r="D21" s="308" t="s">
        <v>614</v>
      </c>
      <c r="E21" s="309">
        <v>2014.11</v>
      </c>
      <c r="F21" s="181">
        <v>2017</v>
      </c>
      <c r="G21" s="71" t="s">
        <v>11772</v>
      </c>
      <c r="H21" s="71">
        <v>1123828129</v>
      </c>
    </row>
    <row r="22" spans="1:8" s="3" customFormat="1" ht="39.9" customHeight="1" x14ac:dyDescent="0.2">
      <c r="A22" s="53">
        <v>19</v>
      </c>
      <c r="B22" s="169" t="s">
        <v>11679</v>
      </c>
      <c r="C22" s="169" t="s">
        <v>11725</v>
      </c>
      <c r="D22" s="308" t="s">
        <v>140</v>
      </c>
      <c r="E22" s="309">
        <v>1997.12</v>
      </c>
      <c r="F22" s="181">
        <v>2017</v>
      </c>
      <c r="G22" s="71" t="s">
        <v>11773</v>
      </c>
      <c r="H22" s="71">
        <v>1123828137</v>
      </c>
    </row>
    <row r="23" spans="1:8" s="3" customFormat="1" ht="39.9" customHeight="1" x14ac:dyDescent="0.2">
      <c r="A23" s="53">
        <v>20</v>
      </c>
      <c r="B23" s="169" t="s">
        <v>11680</v>
      </c>
      <c r="C23" s="169" t="s">
        <v>11726</v>
      </c>
      <c r="D23" s="308" t="s">
        <v>156</v>
      </c>
      <c r="E23" s="309">
        <v>1979</v>
      </c>
      <c r="F23" s="181">
        <v>2017</v>
      </c>
      <c r="G23" s="71" t="s">
        <v>11774</v>
      </c>
      <c r="H23" s="71">
        <v>1123828145</v>
      </c>
    </row>
    <row r="24" spans="1:8" s="3" customFormat="1" ht="39.9" customHeight="1" x14ac:dyDescent="0.2">
      <c r="A24" s="53">
        <v>21</v>
      </c>
      <c r="B24" s="169" t="s">
        <v>11681</v>
      </c>
      <c r="C24" s="169" t="s">
        <v>11727</v>
      </c>
      <c r="D24" s="308" t="s">
        <v>156</v>
      </c>
      <c r="E24" s="309">
        <v>2004.3</v>
      </c>
      <c r="F24" s="181">
        <v>2017</v>
      </c>
      <c r="G24" s="71" t="s">
        <v>11775</v>
      </c>
      <c r="H24" s="71">
        <v>1123828152</v>
      </c>
    </row>
    <row r="25" spans="1:8" s="3" customFormat="1" ht="39.9" customHeight="1" x14ac:dyDescent="0.2">
      <c r="A25" s="53">
        <v>22</v>
      </c>
      <c r="B25" s="169" t="s">
        <v>11682</v>
      </c>
      <c r="C25" s="169" t="s">
        <v>11728</v>
      </c>
      <c r="D25" s="308" t="s">
        <v>143</v>
      </c>
      <c r="E25" s="309">
        <v>2010.3</v>
      </c>
      <c r="F25" s="181">
        <v>2017</v>
      </c>
      <c r="G25" s="71" t="s">
        <v>11776</v>
      </c>
      <c r="H25" s="71">
        <v>1123828160</v>
      </c>
    </row>
    <row r="26" spans="1:8" s="3" customFormat="1" ht="39.9" customHeight="1" x14ac:dyDescent="0.2">
      <c r="A26" s="53">
        <v>23</v>
      </c>
      <c r="B26" s="169" t="s">
        <v>11683</v>
      </c>
      <c r="C26" s="169" t="s">
        <v>11729</v>
      </c>
      <c r="D26" s="308" t="s">
        <v>153</v>
      </c>
      <c r="E26" s="309">
        <v>2005.9</v>
      </c>
      <c r="F26" s="181">
        <v>2017</v>
      </c>
      <c r="G26" s="71" t="s">
        <v>11777</v>
      </c>
      <c r="H26" s="71">
        <v>1123828178</v>
      </c>
    </row>
    <row r="27" spans="1:8" s="3" customFormat="1" ht="39.9" customHeight="1" x14ac:dyDescent="0.2">
      <c r="A27" s="53">
        <v>24</v>
      </c>
      <c r="B27" s="169" t="s">
        <v>11684</v>
      </c>
      <c r="C27" s="169" t="s">
        <v>11730</v>
      </c>
      <c r="D27" s="308" t="s">
        <v>153</v>
      </c>
      <c r="E27" s="309">
        <v>2011.3</v>
      </c>
      <c r="F27" s="181">
        <v>2017</v>
      </c>
      <c r="G27" s="71" t="s">
        <v>11778</v>
      </c>
      <c r="H27" s="71">
        <v>1123828186</v>
      </c>
    </row>
    <row r="28" spans="1:8" s="3" customFormat="1" ht="39.9" customHeight="1" x14ac:dyDescent="0.2">
      <c r="A28" s="53">
        <v>25</v>
      </c>
      <c r="B28" s="169" t="s">
        <v>11685</v>
      </c>
      <c r="C28" s="169" t="s">
        <v>11731</v>
      </c>
      <c r="D28" s="308" t="s">
        <v>153</v>
      </c>
      <c r="E28" s="309">
        <v>2005.4</v>
      </c>
      <c r="F28" s="181">
        <v>2017</v>
      </c>
      <c r="G28" s="71" t="s">
        <v>11779</v>
      </c>
      <c r="H28" s="71">
        <v>1123828194</v>
      </c>
    </row>
    <row r="29" spans="1:8" s="3" customFormat="1" ht="39.9" customHeight="1" x14ac:dyDescent="0.2">
      <c r="A29" s="53">
        <v>26</v>
      </c>
      <c r="B29" s="169" t="s">
        <v>11686</v>
      </c>
      <c r="C29" s="169" t="s">
        <v>11732</v>
      </c>
      <c r="D29" s="308" t="s">
        <v>153</v>
      </c>
      <c r="E29" s="309">
        <v>1981.11</v>
      </c>
      <c r="F29" s="71">
        <v>2017</v>
      </c>
      <c r="G29" s="71" t="s">
        <v>11780</v>
      </c>
      <c r="H29" s="71">
        <v>1123828202</v>
      </c>
    </row>
    <row r="30" spans="1:8" s="3" customFormat="1" ht="39.9" customHeight="1" x14ac:dyDescent="0.2">
      <c r="A30" s="53">
        <v>27</v>
      </c>
      <c r="B30" s="169" t="s">
        <v>11687</v>
      </c>
      <c r="C30" s="169" t="s">
        <v>11733</v>
      </c>
      <c r="D30" s="308" t="s">
        <v>153</v>
      </c>
      <c r="E30" s="309">
        <v>2010.9</v>
      </c>
      <c r="F30" s="181">
        <v>2017</v>
      </c>
      <c r="G30" s="71" t="s">
        <v>11781</v>
      </c>
      <c r="H30" s="71">
        <v>1123828210</v>
      </c>
    </row>
    <row r="31" spans="1:8" s="3" customFormat="1" ht="39.9" customHeight="1" x14ac:dyDescent="0.2">
      <c r="A31" s="53">
        <v>28</v>
      </c>
      <c r="B31" s="169" t="s">
        <v>11688</v>
      </c>
      <c r="C31" s="169" t="s">
        <v>11734</v>
      </c>
      <c r="D31" s="308" t="s">
        <v>11735</v>
      </c>
      <c r="E31" s="309">
        <v>2010.3</v>
      </c>
      <c r="F31" s="181">
        <v>2017</v>
      </c>
      <c r="G31" s="71" t="s">
        <v>11782</v>
      </c>
      <c r="H31" s="71">
        <v>1123828228</v>
      </c>
    </row>
    <row r="32" spans="1:8" s="3" customFormat="1" ht="39.9" customHeight="1" x14ac:dyDescent="0.2">
      <c r="A32" s="53">
        <v>29</v>
      </c>
      <c r="B32" s="169" t="s">
        <v>11689</v>
      </c>
      <c r="C32" s="169" t="s">
        <v>11736</v>
      </c>
      <c r="D32" s="308" t="s">
        <v>153</v>
      </c>
      <c r="E32" s="309">
        <v>2010.5</v>
      </c>
      <c r="F32" s="181">
        <v>2017</v>
      </c>
      <c r="G32" s="71" t="s">
        <v>11783</v>
      </c>
      <c r="H32" s="71">
        <v>1123828236</v>
      </c>
    </row>
    <row r="33" spans="1:8" s="3" customFormat="1" ht="39.9" customHeight="1" x14ac:dyDescent="0.2">
      <c r="A33" s="53">
        <v>30</v>
      </c>
      <c r="B33" s="169" t="s">
        <v>11690</v>
      </c>
      <c r="C33" s="169" t="s">
        <v>11737</v>
      </c>
      <c r="D33" s="308" t="s">
        <v>233</v>
      </c>
      <c r="E33" s="309">
        <v>2011.9</v>
      </c>
      <c r="F33" s="181">
        <v>2017</v>
      </c>
      <c r="G33" s="71" t="s">
        <v>11784</v>
      </c>
      <c r="H33" s="71">
        <v>1123828244</v>
      </c>
    </row>
    <row r="34" spans="1:8" s="3" customFormat="1" ht="39.9" customHeight="1" x14ac:dyDescent="0.2">
      <c r="A34" s="53">
        <v>31</v>
      </c>
      <c r="B34" s="169" t="s">
        <v>11691</v>
      </c>
      <c r="C34" s="169" t="s">
        <v>1234</v>
      </c>
      <c r="D34" s="308" t="s">
        <v>156</v>
      </c>
      <c r="E34" s="309">
        <v>2006.1</v>
      </c>
      <c r="F34" s="181">
        <v>2017</v>
      </c>
      <c r="G34" s="71" t="s">
        <v>11785</v>
      </c>
      <c r="H34" s="71">
        <v>1123828251</v>
      </c>
    </row>
    <row r="35" spans="1:8" s="3" customFormat="1" ht="39.9" customHeight="1" x14ac:dyDescent="0.2">
      <c r="A35" s="53">
        <v>32</v>
      </c>
      <c r="B35" s="169" t="s">
        <v>11692</v>
      </c>
      <c r="C35" s="169" t="s">
        <v>1234</v>
      </c>
      <c r="D35" s="308" t="s">
        <v>156</v>
      </c>
      <c r="E35" s="309">
        <v>2006.1</v>
      </c>
      <c r="F35" s="181">
        <v>2017</v>
      </c>
      <c r="G35" s="71" t="s">
        <v>11786</v>
      </c>
      <c r="H35" s="71">
        <v>1123828269</v>
      </c>
    </row>
    <row r="36" spans="1:8" s="3" customFormat="1" ht="39.9" customHeight="1" x14ac:dyDescent="0.2">
      <c r="A36" s="53">
        <v>33</v>
      </c>
      <c r="B36" s="169" t="s">
        <v>11693</v>
      </c>
      <c r="C36" s="169" t="s">
        <v>11738</v>
      </c>
      <c r="D36" s="308" t="s">
        <v>606</v>
      </c>
      <c r="E36" s="309">
        <v>2017.3</v>
      </c>
      <c r="F36" s="181">
        <v>2017</v>
      </c>
      <c r="G36" s="71" t="s">
        <v>11787</v>
      </c>
      <c r="H36" s="71">
        <v>1123828277</v>
      </c>
    </row>
    <row r="37" spans="1:8" s="3" customFormat="1" ht="39.9" customHeight="1" x14ac:dyDescent="0.2">
      <c r="A37" s="53">
        <v>34</v>
      </c>
      <c r="B37" s="169" t="s">
        <v>11694</v>
      </c>
      <c r="C37" s="169" t="s">
        <v>11739</v>
      </c>
      <c r="D37" s="308" t="s">
        <v>153</v>
      </c>
      <c r="E37" s="309">
        <v>1990.4</v>
      </c>
      <c r="F37" s="181">
        <v>2017</v>
      </c>
      <c r="G37" s="71" t="s">
        <v>11788</v>
      </c>
      <c r="H37" s="71">
        <v>1123828285</v>
      </c>
    </row>
    <row r="38" spans="1:8" s="3" customFormat="1" ht="39.9" customHeight="1" x14ac:dyDescent="0.2">
      <c r="A38" s="53">
        <v>35</v>
      </c>
      <c r="B38" s="169" t="s">
        <v>11695</v>
      </c>
      <c r="C38" s="169" t="s">
        <v>11805</v>
      </c>
      <c r="D38" s="308" t="s">
        <v>606</v>
      </c>
      <c r="E38" s="309">
        <v>2008.7</v>
      </c>
      <c r="F38" s="181">
        <v>2017</v>
      </c>
      <c r="G38" s="71" t="s">
        <v>11789</v>
      </c>
      <c r="H38" s="71">
        <v>1123828293</v>
      </c>
    </row>
    <row r="39" spans="1:8" s="3" customFormat="1" ht="39.9" customHeight="1" x14ac:dyDescent="0.2">
      <c r="A39" s="53">
        <v>36</v>
      </c>
      <c r="B39" s="169" t="s">
        <v>11696</v>
      </c>
      <c r="C39" s="169" t="s">
        <v>11740</v>
      </c>
      <c r="D39" s="308" t="s">
        <v>153</v>
      </c>
      <c r="E39" s="309">
        <v>1963.5</v>
      </c>
      <c r="F39" s="181">
        <v>2017</v>
      </c>
      <c r="G39" s="71" t="s">
        <v>11790</v>
      </c>
      <c r="H39" s="71">
        <v>1123828301</v>
      </c>
    </row>
    <row r="40" spans="1:8" s="3" customFormat="1" ht="39.9" customHeight="1" x14ac:dyDescent="0.2">
      <c r="A40" s="53">
        <v>37</v>
      </c>
      <c r="B40" s="169" t="s">
        <v>11697</v>
      </c>
      <c r="C40" s="169" t="s">
        <v>11741</v>
      </c>
      <c r="D40" s="308" t="s">
        <v>626</v>
      </c>
      <c r="E40" s="309">
        <v>2000.1</v>
      </c>
      <c r="F40" s="181">
        <v>2017</v>
      </c>
      <c r="G40" s="71" t="s">
        <v>11791</v>
      </c>
      <c r="H40" s="71">
        <v>1123828319</v>
      </c>
    </row>
    <row r="41" spans="1:8" s="3" customFormat="1" ht="39.9" customHeight="1" x14ac:dyDescent="0.2">
      <c r="A41" s="53">
        <v>38</v>
      </c>
      <c r="B41" s="169" t="s">
        <v>11698</v>
      </c>
      <c r="C41" s="169" t="s">
        <v>11742</v>
      </c>
      <c r="D41" s="308" t="s">
        <v>287</v>
      </c>
      <c r="E41" s="309">
        <v>2012.11</v>
      </c>
      <c r="F41" s="181">
        <v>2017</v>
      </c>
      <c r="G41" s="71" t="s">
        <v>11792</v>
      </c>
      <c r="H41" s="71">
        <v>1123828327</v>
      </c>
    </row>
    <row r="42" spans="1:8" s="3" customFormat="1" ht="39.9" customHeight="1" x14ac:dyDescent="0.2">
      <c r="A42" s="53">
        <v>39</v>
      </c>
      <c r="B42" s="169" t="s">
        <v>11699</v>
      </c>
      <c r="C42" s="169" t="s">
        <v>11743</v>
      </c>
      <c r="D42" s="308" t="s">
        <v>299</v>
      </c>
      <c r="E42" s="309">
        <v>2013.8</v>
      </c>
      <c r="F42" s="181">
        <v>2017</v>
      </c>
      <c r="G42" s="71" t="s">
        <v>11793</v>
      </c>
      <c r="H42" s="71">
        <v>1123828335</v>
      </c>
    </row>
    <row r="43" spans="1:8" s="3" customFormat="1" ht="39.9" customHeight="1" x14ac:dyDescent="0.2">
      <c r="A43" s="53">
        <v>40</v>
      </c>
      <c r="B43" s="169" t="s">
        <v>501</v>
      </c>
      <c r="C43" s="169" t="s">
        <v>11744</v>
      </c>
      <c r="D43" s="308" t="s">
        <v>582</v>
      </c>
      <c r="E43" s="309">
        <v>2012.6</v>
      </c>
      <c r="F43" s="181">
        <v>2017</v>
      </c>
      <c r="G43" s="71" t="s">
        <v>11794</v>
      </c>
      <c r="H43" s="71">
        <v>1123828343</v>
      </c>
    </row>
    <row r="44" spans="1:8" s="3" customFormat="1" ht="39.9" customHeight="1" x14ac:dyDescent="0.2">
      <c r="A44" s="53">
        <v>41</v>
      </c>
      <c r="B44" s="169" t="s">
        <v>11700</v>
      </c>
      <c r="C44" s="169" t="s">
        <v>11745</v>
      </c>
      <c r="D44" s="308" t="s">
        <v>153</v>
      </c>
      <c r="E44" s="309">
        <v>1974</v>
      </c>
      <c r="F44" s="181">
        <v>2017</v>
      </c>
      <c r="G44" s="71" t="s">
        <v>11795</v>
      </c>
      <c r="H44" s="71">
        <v>1123828350</v>
      </c>
    </row>
    <row r="45" spans="1:8" s="3" customFormat="1" ht="39.9" customHeight="1" x14ac:dyDescent="0.2">
      <c r="A45" s="53">
        <v>42</v>
      </c>
      <c r="B45" s="169" t="s">
        <v>11701</v>
      </c>
      <c r="C45" s="169" t="s">
        <v>11746</v>
      </c>
      <c r="D45" s="308" t="s">
        <v>269</v>
      </c>
      <c r="E45" s="309">
        <v>2006.2</v>
      </c>
      <c r="F45" s="181">
        <v>2017</v>
      </c>
      <c r="G45" s="71" t="s">
        <v>11796</v>
      </c>
      <c r="H45" s="71">
        <v>1123828368</v>
      </c>
    </row>
    <row r="46" spans="1:8" s="3" customFormat="1" ht="39.9" customHeight="1" x14ac:dyDescent="0.2">
      <c r="A46" s="53">
        <v>43</v>
      </c>
      <c r="B46" s="169" t="s">
        <v>11702</v>
      </c>
      <c r="C46" s="169" t="s">
        <v>11747</v>
      </c>
      <c r="D46" s="308" t="s">
        <v>153</v>
      </c>
      <c r="E46" s="309">
        <v>1981.5</v>
      </c>
      <c r="F46" s="181">
        <v>2017</v>
      </c>
      <c r="G46" s="71" t="s">
        <v>11797</v>
      </c>
      <c r="H46" s="71">
        <v>1123828376</v>
      </c>
    </row>
    <row r="47" spans="1:8" s="3" customFormat="1" ht="39.9" customHeight="1" x14ac:dyDescent="0.2">
      <c r="A47" s="53">
        <v>44</v>
      </c>
      <c r="B47" s="169" t="s">
        <v>11703</v>
      </c>
      <c r="C47" s="169" t="s">
        <v>11748</v>
      </c>
      <c r="D47" s="308" t="s">
        <v>204</v>
      </c>
      <c r="E47" s="309">
        <v>2012.3</v>
      </c>
      <c r="F47" s="181">
        <v>2017</v>
      </c>
      <c r="G47" s="71" t="s">
        <v>11798</v>
      </c>
      <c r="H47" s="71">
        <v>1123828384</v>
      </c>
    </row>
    <row r="48" spans="1:8" s="3" customFormat="1" ht="39.9" customHeight="1" x14ac:dyDescent="0.2">
      <c r="A48" s="53">
        <v>45</v>
      </c>
      <c r="B48" s="169" t="s">
        <v>11704</v>
      </c>
      <c r="C48" s="169" t="s">
        <v>11749</v>
      </c>
      <c r="D48" s="308" t="s">
        <v>589</v>
      </c>
      <c r="E48" s="309">
        <v>2014.7</v>
      </c>
      <c r="F48" s="181">
        <v>2017</v>
      </c>
      <c r="G48" s="71" t="s">
        <v>11799</v>
      </c>
      <c r="H48" s="71">
        <v>1123828392</v>
      </c>
    </row>
    <row r="49" spans="1:8" s="3" customFormat="1" ht="39.9" customHeight="1" x14ac:dyDescent="0.2">
      <c r="A49" s="53">
        <v>46</v>
      </c>
      <c r="B49" s="169" t="s">
        <v>11705</v>
      </c>
      <c r="C49" s="169" t="s">
        <v>11750</v>
      </c>
      <c r="D49" s="308" t="s">
        <v>156</v>
      </c>
      <c r="E49" s="309">
        <v>1977.1</v>
      </c>
      <c r="F49" s="181">
        <v>2017</v>
      </c>
      <c r="G49" s="71" t="s">
        <v>11800</v>
      </c>
      <c r="H49" s="71">
        <v>1123828822</v>
      </c>
    </row>
    <row r="50" spans="1:8" s="3" customFormat="1" ht="39.9" customHeight="1" x14ac:dyDescent="0.2">
      <c r="A50" s="53">
        <v>47</v>
      </c>
      <c r="B50" s="169" t="s">
        <v>11706</v>
      </c>
      <c r="C50" s="169" t="s">
        <v>11751</v>
      </c>
      <c r="D50" s="308" t="s">
        <v>153</v>
      </c>
      <c r="E50" s="309">
        <v>2000.1</v>
      </c>
      <c r="F50" s="181">
        <v>2017</v>
      </c>
      <c r="G50" s="71" t="s">
        <v>11801</v>
      </c>
      <c r="H50" s="71">
        <v>1123828400</v>
      </c>
    </row>
    <row r="51" spans="1:8" s="3" customFormat="1" ht="39.9" customHeight="1" x14ac:dyDescent="0.2">
      <c r="A51" s="53">
        <v>48</v>
      </c>
      <c r="B51" s="169" t="s">
        <v>11707</v>
      </c>
      <c r="C51" s="169" t="s">
        <v>11752</v>
      </c>
      <c r="D51" s="308" t="s">
        <v>238</v>
      </c>
      <c r="E51" s="309">
        <v>1998.5</v>
      </c>
      <c r="F51" s="181">
        <v>2017</v>
      </c>
      <c r="G51" s="71" t="s">
        <v>11802</v>
      </c>
      <c r="H51" s="71">
        <v>1123828418</v>
      </c>
    </row>
    <row r="52" spans="1:8" s="3" customFormat="1" ht="39.9" customHeight="1" x14ac:dyDescent="0.2">
      <c r="A52" s="53">
        <v>49</v>
      </c>
      <c r="B52" s="169" t="s">
        <v>11708</v>
      </c>
      <c r="C52" s="169" t="s">
        <v>11753</v>
      </c>
      <c r="D52" s="308" t="s">
        <v>179</v>
      </c>
      <c r="E52" s="309">
        <v>2016.4</v>
      </c>
      <c r="F52" s="181">
        <v>2017</v>
      </c>
      <c r="G52" s="71" t="s">
        <v>11803</v>
      </c>
      <c r="H52" s="71">
        <v>1123828426</v>
      </c>
    </row>
    <row r="53" spans="1:8" s="3" customFormat="1" ht="39.9" customHeight="1" x14ac:dyDescent="0.2">
      <c r="A53" s="53">
        <v>50</v>
      </c>
      <c r="B53" s="169" t="s">
        <v>11709</v>
      </c>
      <c r="C53" s="169" t="s">
        <v>11754</v>
      </c>
      <c r="D53" s="308" t="s">
        <v>179</v>
      </c>
      <c r="E53" s="309">
        <v>1977.12</v>
      </c>
      <c r="F53" s="181">
        <v>2017</v>
      </c>
      <c r="G53" s="71" t="s">
        <v>11804</v>
      </c>
      <c r="H53" s="71">
        <v>1123828434</v>
      </c>
    </row>
    <row r="54" spans="1:8" s="3" customFormat="1" ht="39.9" customHeight="1" x14ac:dyDescent="0.2">
      <c r="A54" s="53">
        <v>51</v>
      </c>
      <c r="B54" s="169" t="s">
        <v>13296</v>
      </c>
      <c r="C54" s="169" t="s">
        <v>13297</v>
      </c>
      <c r="D54" s="308" t="s">
        <v>137</v>
      </c>
      <c r="E54" s="309" t="s">
        <v>11539</v>
      </c>
      <c r="F54" s="60" t="s">
        <v>13298</v>
      </c>
      <c r="G54" s="71" t="s">
        <v>13299</v>
      </c>
      <c r="H54" s="71" t="s">
        <v>13300</v>
      </c>
    </row>
    <row r="55" spans="1:8" s="3" customFormat="1" ht="39.9" customHeight="1" x14ac:dyDescent="0.2">
      <c r="A55" s="53"/>
      <c r="B55" s="185" t="s">
        <v>14188</v>
      </c>
      <c r="C55" s="310"/>
      <c r="D55" s="310"/>
      <c r="E55" s="311"/>
      <c r="F55" s="165"/>
      <c r="G55" s="165"/>
      <c r="H55" s="165"/>
    </row>
    <row r="56" spans="1:8" s="3" customFormat="1" ht="39.9" customHeight="1" thickBot="1" x14ac:dyDescent="0.25">
      <c r="A56" s="53"/>
      <c r="B56" s="13" t="s">
        <v>5362</v>
      </c>
      <c r="C56" s="13" t="s">
        <v>5363</v>
      </c>
      <c r="D56" s="13" t="s">
        <v>5364</v>
      </c>
      <c r="E56" s="13" t="s">
        <v>5365</v>
      </c>
      <c r="F56" s="13" t="s">
        <v>13153</v>
      </c>
      <c r="G56" s="13" t="s">
        <v>5368</v>
      </c>
      <c r="H56" s="13" t="s">
        <v>5367</v>
      </c>
    </row>
    <row r="57" spans="1:8" s="3" customFormat="1" ht="39.9" customHeight="1" thickTop="1" x14ac:dyDescent="0.2">
      <c r="A57" s="53">
        <v>1</v>
      </c>
      <c r="B57" s="169" t="s">
        <v>14189</v>
      </c>
      <c r="C57" s="312" t="s">
        <v>14190</v>
      </c>
      <c r="D57" s="169" t="s">
        <v>14191</v>
      </c>
      <c r="E57" s="313">
        <v>37742</v>
      </c>
      <c r="F57" s="17" t="s">
        <v>14192</v>
      </c>
      <c r="G57" s="71" t="s">
        <v>14193</v>
      </c>
      <c r="H57" s="154">
        <v>1123942219</v>
      </c>
    </row>
    <row r="58" spans="1:8" s="3" customFormat="1" ht="39.9" customHeight="1" x14ac:dyDescent="0.2">
      <c r="A58" s="53">
        <v>2</v>
      </c>
      <c r="B58" s="154" t="s">
        <v>14202</v>
      </c>
      <c r="C58" s="154" t="s">
        <v>14204</v>
      </c>
      <c r="D58" s="169" t="s">
        <v>14191</v>
      </c>
      <c r="E58" s="313">
        <v>39814</v>
      </c>
      <c r="F58" s="7" t="s">
        <v>14243</v>
      </c>
      <c r="G58" s="71" t="s">
        <v>14194</v>
      </c>
      <c r="H58" s="154">
        <v>1123942243</v>
      </c>
    </row>
    <row r="59" spans="1:8" s="3" customFormat="1" ht="39.9" customHeight="1" x14ac:dyDescent="0.2">
      <c r="A59" s="53">
        <v>3</v>
      </c>
      <c r="B59" s="154" t="s">
        <v>14203</v>
      </c>
      <c r="C59" s="154" t="s">
        <v>14205</v>
      </c>
      <c r="D59" s="169" t="s">
        <v>14191</v>
      </c>
      <c r="E59" s="314">
        <v>40483</v>
      </c>
      <c r="F59" s="7" t="s">
        <v>14213</v>
      </c>
      <c r="G59" s="71" t="s">
        <v>14195</v>
      </c>
      <c r="H59" s="154">
        <v>1123942250</v>
      </c>
    </row>
    <row r="60" spans="1:8" s="3" customFormat="1" ht="39.9" customHeight="1" x14ac:dyDescent="0.2">
      <c r="A60" s="53">
        <v>4</v>
      </c>
      <c r="B60" s="154" t="s">
        <v>14206</v>
      </c>
      <c r="C60" s="154" t="s">
        <v>14207</v>
      </c>
      <c r="D60" s="169" t="s">
        <v>14191</v>
      </c>
      <c r="E60" s="314">
        <v>41214</v>
      </c>
      <c r="F60" s="7" t="s">
        <v>14214</v>
      </c>
      <c r="G60" s="71" t="s">
        <v>14196</v>
      </c>
      <c r="H60" s="154">
        <v>1123942268</v>
      </c>
    </row>
    <row r="61" spans="1:8" s="3" customFormat="1" ht="39.9" customHeight="1" x14ac:dyDescent="0.2">
      <c r="A61" s="53">
        <v>5</v>
      </c>
      <c r="B61" s="169" t="s">
        <v>14208</v>
      </c>
      <c r="C61" s="154" t="s">
        <v>14209</v>
      </c>
      <c r="D61" s="169" t="s">
        <v>14191</v>
      </c>
      <c r="E61" s="314">
        <v>41579</v>
      </c>
      <c r="F61" s="7" t="s">
        <v>14215</v>
      </c>
      <c r="G61" s="71" t="s">
        <v>14197</v>
      </c>
      <c r="H61" s="154">
        <v>1123942276</v>
      </c>
    </row>
    <row r="62" spans="1:8" s="3" customFormat="1" ht="39.9" customHeight="1" x14ac:dyDescent="0.2">
      <c r="A62" s="53">
        <v>6</v>
      </c>
      <c r="B62" s="154" t="s">
        <v>14210</v>
      </c>
      <c r="C62" s="154" t="s">
        <v>14209</v>
      </c>
      <c r="D62" s="169" t="s">
        <v>14191</v>
      </c>
      <c r="E62" s="314">
        <v>38261</v>
      </c>
      <c r="F62" s="7" t="s">
        <v>14216</v>
      </c>
      <c r="G62" s="71" t="s">
        <v>14198</v>
      </c>
      <c r="H62" s="154">
        <v>1123942227</v>
      </c>
    </row>
    <row r="63" spans="1:8" s="3" customFormat="1" ht="39.9" customHeight="1" x14ac:dyDescent="0.2">
      <c r="A63" s="53">
        <v>7</v>
      </c>
      <c r="B63" s="154" t="s">
        <v>14211</v>
      </c>
      <c r="C63" s="154" t="s">
        <v>14209</v>
      </c>
      <c r="D63" s="169" t="s">
        <v>14191</v>
      </c>
      <c r="E63" s="314">
        <v>39417</v>
      </c>
      <c r="F63" s="7" t="s">
        <v>14217</v>
      </c>
      <c r="G63" s="71" t="s">
        <v>14199</v>
      </c>
      <c r="H63" s="154">
        <v>1123942235</v>
      </c>
    </row>
    <row r="64" spans="1:8" s="3" customFormat="1" ht="39.9" customHeight="1" x14ac:dyDescent="0.2">
      <c r="A64" s="53">
        <v>8</v>
      </c>
      <c r="B64" s="154" t="s">
        <v>14212</v>
      </c>
      <c r="C64" s="154" t="s">
        <v>14209</v>
      </c>
      <c r="D64" s="169" t="s">
        <v>14191</v>
      </c>
      <c r="E64" s="314">
        <v>42856</v>
      </c>
      <c r="F64" s="7" t="s">
        <v>14218</v>
      </c>
      <c r="G64" s="71" t="s">
        <v>14200</v>
      </c>
      <c r="H64" s="154">
        <v>1123942284</v>
      </c>
    </row>
    <row r="65" spans="1:8" s="3" customFormat="1" ht="39.9" customHeight="1" x14ac:dyDescent="0.2">
      <c r="A65" s="53">
        <v>9</v>
      </c>
      <c r="B65" s="71" t="s">
        <v>16979</v>
      </c>
      <c r="C65" s="17" t="s">
        <v>16980</v>
      </c>
      <c r="D65" s="71" t="s">
        <v>16981</v>
      </c>
      <c r="E65" s="314">
        <v>41306</v>
      </c>
      <c r="F65" s="432" t="s">
        <v>17023</v>
      </c>
      <c r="G65" s="71"/>
      <c r="H65" s="71">
        <v>7180031903</v>
      </c>
    </row>
    <row r="66" spans="1:8" s="3" customFormat="1" ht="39.9" customHeight="1" x14ac:dyDescent="0.2">
      <c r="A66" s="53"/>
      <c r="B66" s="185" t="s">
        <v>14201</v>
      </c>
      <c r="C66" s="310"/>
      <c r="D66" s="310"/>
      <c r="E66" s="311"/>
      <c r="F66" s="165"/>
      <c r="G66" s="165"/>
      <c r="H66" s="165"/>
    </row>
    <row r="67" spans="1:8" s="3" customFormat="1" ht="39.9" customHeight="1" thickBot="1" x14ac:dyDescent="0.25">
      <c r="A67" s="53"/>
      <c r="B67" s="13" t="s">
        <v>5362</v>
      </c>
      <c r="C67" s="13" t="s">
        <v>5363</v>
      </c>
      <c r="D67" s="13" t="s">
        <v>5364</v>
      </c>
      <c r="E67" s="13" t="s">
        <v>5365</v>
      </c>
      <c r="F67" s="13" t="s">
        <v>13153</v>
      </c>
      <c r="G67" s="13" t="s">
        <v>5368</v>
      </c>
      <c r="H67" s="13" t="s">
        <v>5367</v>
      </c>
    </row>
    <row r="68" spans="1:8" s="3" customFormat="1" ht="39.9" customHeight="1" thickTop="1" x14ac:dyDescent="0.2">
      <c r="A68" s="53">
        <v>1</v>
      </c>
      <c r="B68" s="154" t="s">
        <v>14220</v>
      </c>
      <c r="C68" s="7" t="s">
        <v>14219</v>
      </c>
      <c r="D68" s="154" t="s">
        <v>153</v>
      </c>
      <c r="E68" s="314">
        <v>41579</v>
      </c>
      <c r="F68" s="7" t="s">
        <v>14241</v>
      </c>
      <c r="G68" s="154" t="s">
        <v>14221</v>
      </c>
      <c r="H68" s="154">
        <v>1123948521</v>
      </c>
    </row>
    <row r="69" spans="1:8" s="3" customFormat="1" ht="39.9" customHeight="1" x14ac:dyDescent="0.2">
      <c r="A69" s="53">
        <v>2</v>
      </c>
      <c r="B69" s="154" t="s">
        <v>14227</v>
      </c>
      <c r="C69" s="7" t="s">
        <v>14232</v>
      </c>
      <c r="D69" s="154" t="s">
        <v>2311</v>
      </c>
      <c r="E69" s="314">
        <v>41306</v>
      </c>
      <c r="F69" s="7" t="s">
        <v>14237</v>
      </c>
      <c r="G69" s="154" t="s">
        <v>14222</v>
      </c>
      <c r="H69" s="154">
        <v>1123948539</v>
      </c>
    </row>
    <row r="70" spans="1:8" s="3" customFormat="1" ht="39.9" customHeight="1" x14ac:dyDescent="0.2">
      <c r="A70" s="53">
        <v>3</v>
      </c>
      <c r="B70" s="154" t="s">
        <v>14228</v>
      </c>
      <c r="C70" s="7" t="s">
        <v>14233</v>
      </c>
      <c r="D70" s="154" t="s">
        <v>2311</v>
      </c>
      <c r="E70" s="314">
        <v>39995</v>
      </c>
      <c r="F70" s="7" t="s">
        <v>14244</v>
      </c>
      <c r="G70" s="71" t="s">
        <v>14223</v>
      </c>
      <c r="H70" s="154">
        <v>1123942201</v>
      </c>
    </row>
    <row r="71" spans="1:8" s="3" customFormat="1" ht="39.9" customHeight="1" x14ac:dyDescent="0.2">
      <c r="A71" s="53">
        <v>4</v>
      </c>
      <c r="B71" s="154" t="s">
        <v>14229</v>
      </c>
      <c r="C71" s="7" t="s">
        <v>14234</v>
      </c>
      <c r="D71" s="154" t="s">
        <v>153</v>
      </c>
      <c r="E71" s="314">
        <v>42401</v>
      </c>
      <c r="F71" s="7" t="s">
        <v>14238</v>
      </c>
      <c r="G71" s="71" t="s">
        <v>14224</v>
      </c>
      <c r="H71" s="154">
        <v>1123948513</v>
      </c>
    </row>
    <row r="72" spans="1:8" s="3" customFormat="1" ht="39.9" customHeight="1" x14ac:dyDescent="0.2">
      <c r="A72" s="53">
        <v>5</v>
      </c>
      <c r="B72" s="154" t="s">
        <v>14230</v>
      </c>
      <c r="C72" s="7" t="s">
        <v>14235</v>
      </c>
      <c r="D72" s="154" t="s">
        <v>589</v>
      </c>
      <c r="E72" s="314">
        <v>42887</v>
      </c>
      <c r="F72" s="7" t="s">
        <v>14239</v>
      </c>
      <c r="G72" s="71" t="s">
        <v>14225</v>
      </c>
      <c r="H72" s="154">
        <v>1123948505</v>
      </c>
    </row>
    <row r="73" spans="1:8" s="3" customFormat="1" ht="39.9" customHeight="1" x14ac:dyDescent="0.2">
      <c r="A73" s="53">
        <v>6</v>
      </c>
      <c r="B73" s="154" t="s">
        <v>14231</v>
      </c>
      <c r="C73" s="7" t="s">
        <v>14236</v>
      </c>
      <c r="D73" s="154" t="s">
        <v>230</v>
      </c>
      <c r="E73" s="314">
        <v>43344</v>
      </c>
      <c r="F73" s="7" t="s">
        <v>14240</v>
      </c>
      <c r="G73" s="71" t="s">
        <v>14226</v>
      </c>
      <c r="H73" s="154">
        <v>1123942193</v>
      </c>
    </row>
    <row r="74" spans="1:8" s="3" customFormat="1" ht="39.9" customHeight="1" x14ac:dyDescent="0.2">
      <c r="A74" s="53">
        <v>7</v>
      </c>
      <c r="B74" s="17" t="s">
        <v>17021</v>
      </c>
      <c r="C74" s="17" t="s">
        <v>16982</v>
      </c>
      <c r="D74" s="17" t="s">
        <v>16875</v>
      </c>
      <c r="E74" s="314">
        <v>36220</v>
      </c>
      <c r="F74" s="433" t="s">
        <v>17024</v>
      </c>
      <c r="G74" s="17"/>
      <c r="H74" s="17">
        <v>7180031911</v>
      </c>
    </row>
    <row r="75" spans="1:8" s="3" customFormat="1" ht="39.9" customHeight="1" x14ac:dyDescent="0.2">
      <c r="A75" s="53">
        <v>8</v>
      </c>
      <c r="B75" s="17" t="s">
        <v>17022</v>
      </c>
      <c r="C75" s="17" t="s">
        <v>16982</v>
      </c>
      <c r="D75" s="17" t="s">
        <v>16875</v>
      </c>
      <c r="E75" s="314">
        <v>36220</v>
      </c>
      <c r="F75" s="433" t="s">
        <v>17025</v>
      </c>
      <c r="G75" s="17"/>
      <c r="H75" s="17">
        <v>7180031929</v>
      </c>
    </row>
    <row r="76" spans="1:8" s="3" customFormat="1" ht="39.9" customHeight="1" x14ac:dyDescent="0.2">
      <c r="A76" s="53"/>
      <c r="B76" s="185" t="s">
        <v>14242</v>
      </c>
      <c r="C76" s="53"/>
      <c r="D76" s="53"/>
      <c r="E76" s="53"/>
      <c r="F76" s="53"/>
      <c r="G76" s="53"/>
      <c r="H76" s="53"/>
    </row>
    <row r="77" spans="1:8" s="3" customFormat="1" ht="39.9" customHeight="1" thickBot="1" x14ac:dyDescent="0.25">
      <c r="A77" s="53"/>
      <c r="B77" s="13" t="s">
        <v>5362</v>
      </c>
      <c r="C77" s="13" t="s">
        <v>5363</v>
      </c>
      <c r="D77" s="13" t="s">
        <v>5364</v>
      </c>
      <c r="E77" s="13" t="s">
        <v>5365</v>
      </c>
      <c r="F77" s="13" t="s">
        <v>13153</v>
      </c>
      <c r="G77" s="13" t="s">
        <v>5368</v>
      </c>
      <c r="H77" s="13" t="s">
        <v>5367</v>
      </c>
    </row>
    <row r="78" spans="1:8" s="3" customFormat="1" ht="39.9" customHeight="1" thickTop="1" x14ac:dyDescent="0.2">
      <c r="A78" s="53">
        <v>1</v>
      </c>
      <c r="B78" s="169" t="s">
        <v>13172</v>
      </c>
      <c r="C78" s="169" t="s">
        <v>13173</v>
      </c>
      <c r="D78" s="308" t="s">
        <v>153</v>
      </c>
      <c r="E78" s="309" t="s">
        <v>13174</v>
      </c>
      <c r="F78" s="60" t="s">
        <v>13175</v>
      </c>
      <c r="G78" s="71" t="s">
        <v>13176</v>
      </c>
      <c r="H78" s="71" t="s">
        <v>13177</v>
      </c>
    </row>
    <row r="79" spans="1:8" s="3" customFormat="1" ht="39.9" customHeight="1" x14ac:dyDescent="0.2">
      <c r="A79" s="53">
        <v>2</v>
      </c>
      <c r="B79" s="169" t="s">
        <v>13178</v>
      </c>
      <c r="C79" s="169" t="s">
        <v>13179</v>
      </c>
      <c r="D79" s="308" t="s">
        <v>13180</v>
      </c>
      <c r="E79" s="309" t="s">
        <v>13181</v>
      </c>
      <c r="F79" s="60" t="s">
        <v>13182</v>
      </c>
      <c r="G79" s="71" t="s">
        <v>13183</v>
      </c>
      <c r="H79" s="71" t="s">
        <v>13184</v>
      </c>
    </row>
    <row r="80" spans="1:8" s="3" customFormat="1" ht="39.9" customHeight="1" x14ac:dyDescent="0.2">
      <c r="A80" s="53">
        <v>3</v>
      </c>
      <c r="B80" s="169" t="s">
        <v>13185</v>
      </c>
      <c r="C80" s="169" t="s">
        <v>13186</v>
      </c>
      <c r="D80" s="308" t="s">
        <v>2730</v>
      </c>
      <c r="E80" s="309" t="s">
        <v>13187</v>
      </c>
      <c r="F80" s="60" t="s">
        <v>13188</v>
      </c>
      <c r="G80" s="71" t="s">
        <v>13189</v>
      </c>
      <c r="H80" s="71" t="s">
        <v>13190</v>
      </c>
    </row>
    <row r="81" spans="1:8" s="3" customFormat="1" ht="39.9" customHeight="1" x14ac:dyDescent="0.2">
      <c r="A81" s="53">
        <v>4</v>
      </c>
      <c r="B81" s="169" t="s">
        <v>13191</v>
      </c>
      <c r="C81" s="169" t="s">
        <v>11754</v>
      </c>
      <c r="D81" s="308" t="s">
        <v>179</v>
      </c>
      <c r="E81" s="309" t="s">
        <v>13192</v>
      </c>
      <c r="F81" s="60" t="s">
        <v>13193</v>
      </c>
      <c r="G81" s="71" t="s">
        <v>13194</v>
      </c>
      <c r="H81" s="71" t="s">
        <v>13195</v>
      </c>
    </row>
    <row r="82" spans="1:8" s="3" customFormat="1" ht="39.9" customHeight="1" x14ac:dyDescent="0.2">
      <c r="A82" s="53">
        <v>5</v>
      </c>
      <c r="B82" s="169" t="s">
        <v>13196</v>
      </c>
      <c r="C82" s="169" t="s">
        <v>13197</v>
      </c>
      <c r="D82" s="308" t="s">
        <v>153</v>
      </c>
      <c r="E82" s="309" t="s">
        <v>13198</v>
      </c>
      <c r="F82" s="60" t="s">
        <v>13199</v>
      </c>
      <c r="G82" s="71" t="s">
        <v>13200</v>
      </c>
      <c r="H82" s="71" t="s">
        <v>13201</v>
      </c>
    </row>
    <row r="83" spans="1:8" s="3" customFormat="1" ht="39.9" customHeight="1" x14ac:dyDescent="0.2">
      <c r="A83" s="53">
        <v>6</v>
      </c>
      <c r="B83" s="169" t="s">
        <v>13202</v>
      </c>
      <c r="C83" s="169" t="s">
        <v>13203</v>
      </c>
      <c r="D83" s="308" t="s">
        <v>153</v>
      </c>
      <c r="E83" s="309" t="s">
        <v>13198</v>
      </c>
      <c r="F83" s="60" t="s">
        <v>13204</v>
      </c>
      <c r="G83" s="71" t="s">
        <v>13205</v>
      </c>
      <c r="H83" s="71" t="s">
        <v>13206</v>
      </c>
    </row>
    <row r="84" spans="1:8" s="3" customFormat="1" ht="39.9" customHeight="1" x14ac:dyDescent="0.2">
      <c r="A84" s="53">
        <v>7</v>
      </c>
      <c r="B84" s="169" t="s">
        <v>13207</v>
      </c>
      <c r="C84" s="169" t="s">
        <v>13208</v>
      </c>
      <c r="D84" s="308" t="s">
        <v>179</v>
      </c>
      <c r="E84" s="309" t="s">
        <v>11544</v>
      </c>
      <c r="F84" s="60" t="s">
        <v>13209</v>
      </c>
      <c r="G84" s="71" t="s">
        <v>13210</v>
      </c>
      <c r="H84" s="71" t="s">
        <v>13211</v>
      </c>
    </row>
    <row r="85" spans="1:8" s="3" customFormat="1" ht="39.9" customHeight="1" x14ac:dyDescent="0.2">
      <c r="A85" s="53">
        <v>8</v>
      </c>
      <c r="B85" s="169" t="s">
        <v>13212</v>
      </c>
      <c r="C85" s="169" t="s">
        <v>12875</v>
      </c>
      <c r="D85" s="308" t="s">
        <v>153</v>
      </c>
      <c r="E85" s="309" t="s">
        <v>12419</v>
      </c>
      <c r="F85" s="60" t="s">
        <v>13213</v>
      </c>
      <c r="G85" s="71" t="s">
        <v>13214</v>
      </c>
      <c r="H85" s="71" t="s">
        <v>13215</v>
      </c>
    </row>
    <row r="86" spans="1:8" s="3" customFormat="1" ht="39.9" customHeight="1" x14ac:dyDescent="0.2">
      <c r="A86" s="53">
        <v>9</v>
      </c>
      <c r="B86" s="169" t="s">
        <v>13216</v>
      </c>
      <c r="C86" s="169" t="s">
        <v>13217</v>
      </c>
      <c r="D86" s="308" t="s">
        <v>153</v>
      </c>
      <c r="E86" s="309" t="s">
        <v>9042</v>
      </c>
      <c r="F86" s="60" t="s">
        <v>13218</v>
      </c>
      <c r="G86" s="71" t="s">
        <v>13219</v>
      </c>
      <c r="H86" s="71" t="s">
        <v>13220</v>
      </c>
    </row>
    <row r="87" spans="1:8" s="3" customFormat="1" ht="39.9" customHeight="1" x14ac:dyDescent="0.2">
      <c r="A87" s="53">
        <v>10</v>
      </c>
      <c r="B87" s="169" t="s">
        <v>13221</v>
      </c>
      <c r="C87" s="169" t="s">
        <v>13222</v>
      </c>
      <c r="D87" s="308" t="s">
        <v>182</v>
      </c>
      <c r="E87" s="309" t="s">
        <v>13223</v>
      </c>
      <c r="F87" s="60" t="s">
        <v>13224</v>
      </c>
      <c r="G87" s="71" t="s">
        <v>13225</v>
      </c>
      <c r="H87" s="71" t="s">
        <v>13226</v>
      </c>
    </row>
    <row r="88" spans="1:8" s="3" customFormat="1" ht="39.9" customHeight="1" x14ac:dyDescent="0.2">
      <c r="A88" s="53"/>
      <c r="B88" s="185" t="s">
        <v>13171</v>
      </c>
      <c r="C88" s="53"/>
      <c r="D88" s="53"/>
      <c r="E88" s="53"/>
      <c r="F88" s="53"/>
      <c r="G88" s="53"/>
      <c r="H88" s="53"/>
    </row>
    <row r="89" spans="1:8" s="3" customFormat="1" ht="39.9" customHeight="1" thickBot="1" x14ac:dyDescent="0.25">
      <c r="A89" s="53"/>
      <c r="B89" s="13" t="s">
        <v>5362</v>
      </c>
      <c r="C89" s="13" t="s">
        <v>5363</v>
      </c>
      <c r="D89" s="13" t="s">
        <v>5364</v>
      </c>
      <c r="E89" s="13" t="s">
        <v>5365</v>
      </c>
      <c r="F89" s="13" t="s">
        <v>13153</v>
      </c>
      <c r="G89" s="13" t="s">
        <v>5368</v>
      </c>
      <c r="H89" s="13" t="s">
        <v>5367</v>
      </c>
    </row>
    <row r="90" spans="1:8" s="3" customFormat="1" ht="39.9" customHeight="1" thickTop="1" x14ac:dyDescent="0.2">
      <c r="A90" s="53">
        <v>1</v>
      </c>
      <c r="B90" s="169" t="s">
        <v>13227</v>
      </c>
      <c r="C90" s="169" t="s">
        <v>13228</v>
      </c>
      <c r="D90" s="308" t="s">
        <v>269</v>
      </c>
      <c r="E90" s="309" t="s">
        <v>13181</v>
      </c>
      <c r="F90" s="60" t="s">
        <v>13229</v>
      </c>
      <c r="G90" s="71" t="s">
        <v>13230</v>
      </c>
      <c r="H90" s="71" t="s">
        <v>13231</v>
      </c>
    </row>
    <row r="91" spans="1:8" s="3" customFormat="1" ht="39.9" customHeight="1" x14ac:dyDescent="0.2">
      <c r="A91" s="53">
        <v>2</v>
      </c>
      <c r="B91" s="169" t="s">
        <v>13232</v>
      </c>
      <c r="C91" s="169" t="s">
        <v>13233</v>
      </c>
      <c r="D91" s="308" t="s">
        <v>13234</v>
      </c>
      <c r="E91" s="309" t="s">
        <v>13235</v>
      </c>
      <c r="F91" s="60" t="s">
        <v>13236</v>
      </c>
      <c r="G91" s="71" t="s">
        <v>13237</v>
      </c>
      <c r="H91" s="71" t="s">
        <v>13238</v>
      </c>
    </row>
    <row r="92" spans="1:8" s="3" customFormat="1" ht="39.9" customHeight="1" x14ac:dyDescent="0.2">
      <c r="A92" s="53">
        <v>3</v>
      </c>
      <c r="B92" s="169" t="s">
        <v>13239</v>
      </c>
      <c r="C92" s="169" t="s">
        <v>13240</v>
      </c>
      <c r="D92" s="308" t="s">
        <v>153</v>
      </c>
      <c r="E92" s="309" t="s">
        <v>13241</v>
      </c>
      <c r="F92" s="60" t="s">
        <v>13242</v>
      </c>
      <c r="G92" s="71" t="s">
        <v>13243</v>
      </c>
      <c r="H92" s="71" t="s">
        <v>13244</v>
      </c>
    </row>
    <row r="93" spans="1:8" s="3" customFormat="1" ht="39.9" customHeight="1" x14ac:dyDescent="0.2">
      <c r="A93" s="53">
        <v>4</v>
      </c>
      <c r="B93" s="169" t="s">
        <v>13245</v>
      </c>
      <c r="C93" s="169" t="s">
        <v>13246</v>
      </c>
      <c r="D93" s="308" t="s">
        <v>153</v>
      </c>
      <c r="E93" s="309" t="s">
        <v>11539</v>
      </c>
      <c r="F93" s="60" t="s">
        <v>13247</v>
      </c>
      <c r="G93" s="71" t="s">
        <v>13248</v>
      </c>
      <c r="H93" s="71" t="s">
        <v>13249</v>
      </c>
    </row>
    <row r="94" spans="1:8" s="3" customFormat="1" ht="39.9" customHeight="1" x14ac:dyDescent="0.2">
      <c r="A94" s="53">
        <v>5</v>
      </c>
      <c r="B94" s="169" t="s">
        <v>13250</v>
      </c>
      <c r="C94" s="169" t="s">
        <v>13251</v>
      </c>
      <c r="D94" s="308" t="s">
        <v>589</v>
      </c>
      <c r="E94" s="309" t="s">
        <v>13252</v>
      </c>
      <c r="F94" s="60" t="s">
        <v>13253</v>
      </c>
      <c r="G94" s="71" t="s">
        <v>13254</v>
      </c>
      <c r="H94" s="71" t="s">
        <v>13255</v>
      </c>
    </row>
    <row r="95" spans="1:8" s="3" customFormat="1" ht="39.9" customHeight="1" x14ac:dyDescent="0.2">
      <c r="A95" s="53">
        <v>6</v>
      </c>
      <c r="B95" s="169" t="s">
        <v>13256</v>
      </c>
      <c r="C95" s="169" t="s">
        <v>13257</v>
      </c>
      <c r="D95" s="308" t="s">
        <v>153</v>
      </c>
      <c r="E95" s="309" t="s">
        <v>8396</v>
      </c>
      <c r="F95" s="60" t="s">
        <v>13258</v>
      </c>
      <c r="G95" s="71" t="s">
        <v>13259</v>
      </c>
      <c r="H95" s="71" t="s">
        <v>13260</v>
      </c>
    </row>
    <row r="96" spans="1:8" s="3" customFormat="1" ht="39.9" customHeight="1" x14ac:dyDescent="0.2">
      <c r="A96" s="53">
        <v>7</v>
      </c>
      <c r="B96" s="169" t="s">
        <v>13261</v>
      </c>
      <c r="C96" s="169" t="s">
        <v>13262</v>
      </c>
      <c r="D96" s="308" t="s">
        <v>140</v>
      </c>
      <c r="E96" s="309" t="s">
        <v>11445</v>
      </c>
      <c r="F96" s="60" t="s">
        <v>13263</v>
      </c>
      <c r="G96" s="71" t="s">
        <v>13264</v>
      </c>
      <c r="H96" s="71" t="s">
        <v>13265</v>
      </c>
    </row>
    <row r="97" spans="1:8" s="3" customFormat="1" ht="39.9" customHeight="1" x14ac:dyDescent="0.2">
      <c r="A97" s="53">
        <v>8</v>
      </c>
      <c r="B97" s="169" t="s">
        <v>13266</v>
      </c>
      <c r="C97" s="169" t="s">
        <v>13267</v>
      </c>
      <c r="D97" s="308" t="s">
        <v>159</v>
      </c>
      <c r="E97" s="309" t="s">
        <v>13268</v>
      </c>
      <c r="F97" s="60" t="s">
        <v>13269</v>
      </c>
      <c r="G97" s="71" t="s">
        <v>13270</v>
      </c>
      <c r="H97" s="71" t="s">
        <v>13271</v>
      </c>
    </row>
    <row r="98" spans="1:8" s="3" customFormat="1" ht="39.9" customHeight="1" x14ac:dyDescent="0.2">
      <c r="A98" s="53">
        <v>9</v>
      </c>
      <c r="B98" s="169" t="s">
        <v>13272</v>
      </c>
      <c r="C98" s="169" t="s">
        <v>13273</v>
      </c>
      <c r="D98" s="308" t="s">
        <v>140</v>
      </c>
      <c r="E98" s="309" t="s">
        <v>8522</v>
      </c>
      <c r="F98" s="60" t="s">
        <v>13274</v>
      </c>
      <c r="G98" s="71" t="s">
        <v>13275</v>
      </c>
      <c r="H98" s="71" t="s">
        <v>13276</v>
      </c>
    </row>
    <row r="99" spans="1:8" s="3" customFormat="1" ht="39.9" customHeight="1" x14ac:dyDescent="0.2">
      <c r="A99" s="53">
        <v>10</v>
      </c>
      <c r="B99" s="169" t="s">
        <v>13277</v>
      </c>
      <c r="C99" s="169" t="s">
        <v>13278</v>
      </c>
      <c r="D99" s="308" t="s">
        <v>269</v>
      </c>
      <c r="E99" s="309" t="s">
        <v>13279</v>
      </c>
      <c r="F99" s="60" t="s">
        <v>13280</v>
      </c>
      <c r="G99" s="71" t="s">
        <v>13281</v>
      </c>
      <c r="H99" s="71">
        <v>1123984518</v>
      </c>
    </row>
    <row r="100" spans="1:8" s="3" customFormat="1" ht="39.9" customHeight="1" x14ac:dyDescent="0.2">
      <c r="A100" s="53"/>
      <c r="B100" s="185" t="s">
        <v>13381</v>
      </c>
      <c r="C100" s="53"/>
      <c r="D100" s="53"/>
      <c r="E100" s="53"/>
      <c r="F100" s="53"/>
      <c r="G100" s="53"/>
      <c r="H100" s="53"/>
    </row>
    <row r="101" spans="1:8" s="3" customFormat="1" ht="39.9" customHeight="1" thickBot="1" x14ac:dyDescent="0.25">
      <c r="A101" s="53"/>
      <c r="B101" s="13" t="s">
        <v>5362</v>
      </c>
      <c r="C101" s="13" t="s">
        <v>5363</v>
      </c>
      <c r="D101" s="13" t="s">
        <v>5364</v>
      </c>
      <c r="E101" s="13" t="s">
        <v>5365</v>
      </c>
      <c r="F101" s="13" t="s">
        <v>13153</v>
      </c>
      <c r="G101" s="13" t="s">
        <v>5368</v>
      </c>
      <c r="H101" s="13" t="s">
        <v>5367</v>
      </c>
    </row>
    <row r="102" spans="1:8" s="3" customFormat="1" ht="39.9" customHeight="1" thickTop="1" x14ac:dyDescent="0.2">
      <c r="A102" s="53">
        <v>1</v>
      </c>
      <c r="B102" s="17" t="s">
        <v>13382</v>
      </c>
      <c r="C102" s="86" t="s">
        <v>13383</v>
      </c>
      <c r="D102" s="86" t="s">
        <v>13384</v>
      </c>
      <c r="E102" s="208" t="s">
        <v>13411</v>
      </c>
      <c r="F102" s="17" t="s">
        <v>13415</v>
      </c>
      <c r="G102" s="71" t="s">
        <v>13425</v>
      </c>
      <c r="H102" s="71">
        <v>7180031580</v>
      </c>
    </row>
    <row r="103" spans="1:8" s="3" customFormat="1" ht="39.9" customHeight="1" x14ac:dyDescent="0.2">
      <c r="A103" s="53">
        <v>2</v>
      </c>
      <c r="B103" s="17" t="s">
        <v>13385</v>
      </c>
      <c r="C103" s="86" t="s">
        <v>13386</v>
      </c>
      <c r="D103" s="86" t="s">
        <v>13387</v>
      </c>
      <c r="E103" s="208" t="s">
        <v>13412</v>
      </c>
      <c r="F103" s="17" t="s">
        <v>13416</v>
      </c>
      <c r="G103" s="71" t="s">
        <v>13426</v>
      </c>
      <c r="H103" s="71">
        <v>7180031598</v>
      </c>
    </row>
    <row r="104" spans="1:8" s="3" customFormat="1" ht="39.9" customHeight="1" x14ac:dyDescent="0.2">
      <c r="A104" s="53">
        <v>3</v>
      </c>
      <c r="B104" s="17" t="s">
        <v>13388</v>
      </c>
      <c r="C104" s="86" t="s">
        <v>13389</v>
      </c>
      <c r="D104" s="86" t="s">
        <v>13390</v>
      </c>
      <c r="E104" s="208" t="s">
        <v>13435</v>
      </c>
      <c r="F104" s="17" t="s">
        <v>13417</v>
      </c>
      <c r="G104" s="71" t="s">
        <v>13427</v>
      </c>
      <c r="H104" s="71">
        <v>7180031606</v>
      </c>
    </row>
    <row r="105" spans="1:8" s="3" customFormat="1" ht="39.9" customHeight="1" x14ac:dyDescent="0.2">
      <c r="A105" s="53">
        <v>4</v>
      </c>
      <c r="B105" s="17" t="s">
        <v>13391</v>
      </c>
      <c r="C105" s="86" t="s">
        <v>13392</v>
      </c>
      <c r="D105" s="86" t="s">
        <v>13393</v>
      </c>
      <c r="E105" s="208" t="s">
        <v>13413</v>
      </c>
      <c r="F105" s="17" t="s">
        <v>13418</v>
      </c>
      <c r="G105" s="71" t="s">
        <v>13428</v>
      </c>
      <c r="H105" s="71">
        <v>7180031614</v>
      </c>
    </row>
    <row r="106" spans="1:8" s="3" customFormat="1" ht="39.9" customHeight="1" x14ac:dyDescent="0.2">
      <c r="A106" s="53">
        <v>5</v>
      </c>
      <c r="B106" s="17" t="s">
        <v>13394</v>
      </c>
      <c r="C106" s="86" t="s">
        <v>13395</v>
      </c>
      <c r="D106" s="86" t="s">
        <v>13396</v>
      </c>
      <c r="E106" s="208" t="s">
        <v>13414</v>
      </c>
      <c r="F106" s="17" t="s">
        <v>13419</v>
      </c>
      <c r="G106" s="71" t="s">
        <v>13429</v>
      </c>
      <c r="H106" s="71">
        <v>7180031622</v>
      </c>
    </row>
    <row r="107" spans="1:8" s="3" customFormat="1" ht="39.9" customHeight="1" x14ac:dyDescent="0.2">
      <c r="A107" s="53">
        <v>6</v>
      </c>
      <c r="B107" s="17" t="s">
        <v>13397</v>
      </c>
      <c r="C107" s="86" t="s">
        <v>13398</v>
      </c>
      <c r="D107" s="86" t="s">
        <v>13399</v>
      </c>
      <c r="E107" s="208" t="s">
        <v>13412</v>
      </c>
      <c r="F107" s="17" t="s">
        <v>13420</v>
      </c>
      <c r="G107" s="71" t="s">
        <v>13430</v>
      </c>
      <c r="H107" s="71">
        <v>7180031630</v>
      </c>
    </row>
    <row r="108" spans="1:8" s="3" customFormat="1" ht="39.9" customHeight="1" x14ac:dyDescent="0.2">
      <c r="A108" s="53">
        <v>7</v>
      </c>
      <c r="B108" s="17" t="s">
        <v>13400</v>
      </c>
      <c r="C108" s="86" t="s">
        <v>13401</v>
      </c>
      <c r="D108" s="86" t="s">
        <v>13402</v>
      </c>
      <c r="E108" s="208" t="s">
        <v>13437</v>
      </c>
      <c r="F108" s="17" t="s">
        <v>13421</v>
      </c>
      <c r="G108" s="71" t="s">
        <v>13431</v>
      </c>
      <c r="H108" s="71">
        <v>7180031648</v>
      </c>
    </row>
    <row r="109" spans="1:8" s="3" customFormat="1" ht="39.9" customHeight="1" x14ac:dyDescent="0.2">
      <c r="A109" s="53">
        <v>8</v>
      </c>
      <c r="B109" s="17" t="s">
        <v>13403</v>
      </c>
      <c r="C109" s="86" t="s">
        <v>13404</v>
      </c>
      <c r="D109" s="86" t="s">
        <v>13405</v>
      </c>
      <c r="E109" s="208" t="s">
        <v>13413</v>
      </c>
      <c r="F109" s="17" t="s">
        <v>13422</v>
      </c>
      <c r="G109" s="71" t="s">
        <v>13432</v>
      </c>
      <c r="H109" s="71">
        <v>7180031655</v>
      </c>
    </row>
    <row r="110" spans="1:8" s="3" customFormat="1" ht="39.9" customHeight="1" x14ac:dyDescent="0.2">
      <c r="A110" s="53">
        <v>9</v>
      </c>
      <c r="B110" s="17" t="s">
        <v>13406</v>
      </c>
      <c r="C110" s="86" t="s">
        <v>13407</v>
      </c>
      <c r="D110" s="86" t="s">
        <v>13399</v>
      </c>
      <c r="E110" s="208" t="s">
        <v>13436</v>
      </c>
      <c r="F110" s="17" t="s">
        <v>13423</v>
      </c>
      <c r="G110" s="71" t="s">
        <v>13433</v>
      </c>
      <c r="H110" s="71">
        <v>7180031663</v>
      </c>
    </row>
    <row r="111" spans="1:8" s="3" customFormat="1" ht="39.9" customHeight="1" x14ac:dyDescent="0.2">
      <c r="A111" s="53">
        <v>10</v>
      </c>
      <c r="B111" s="17" t="s">
        <v>13408</v>
      </c>
      <c r="C111" s="86" t="s">
        <v>13409</v>
      </c>
      <c r="D111" s="86" t="s">
        <v>13410</v>
      </c>
      <c r="E111" s="208" t="s">
        <v>13412</v>
      </c>
      <c r="F111" s="17" t="s">
        <v>13424</v>
      </c>
      <c r="G111" s="71" t="s">
        <v>13434</v>
      </c>
      <c r="H111" s="71">
        <v>7180031671</v>
      </c>
    </row>
    <row r="112" spans="1:8" s="53" customFormat="1" ht="39.9" customHeight="1" x14ac:dyDescent="0.2">
      <c r="B112" s="185" t="s">
        <v>14485</v>
      </c>
      <c r="C112" s="94"/>
      <c r="D112" s="94"/>
      <c r="E112" s="315"/>
      <c r="F112" s="93"/>
      <c r="G112" s="165"/>
      <c r="H112" s="165"/>
    </row>
    <row r="113" spans="1:10" s="53" customFormat="1" ht="39.9" customHeight="1" thickBot="1" x14ac:dyDescent="0.25">
      <c r="B113" s="13" t="s">
        <v>5362</v>
      </c>
      <c r="C113" s="13" t="s">
        <v>5363</v>
      </c>
      <c r="D113" s="13" t="s">
        <v>5364</v>
      </c>
      <c r="E113" s="13" t="s">
        <v>5365</v>
      </c>
      <c r="F113" s="13" t="s">
        <v>5366</v>
      </c>
      <c r="G113" s="13" t="s">
        <v>5368</v>
      </c>
      <c r="H113" s="13" t="s">
        <v>5367</v>
      </c>
    </row>
    <row r="114" spans="1:10" s="57" customFormat="1" ht="39.9" customHeight="1" thickTop="1" x14ac:dyDescent="0.2">
      <c r="A114" s="57">
        <v>1</v>
      </c>
      <c r="B114" s="170" t="s">
        <v>14451</v>
      </c>
      <c r="C114" s="170"/>
      <c r="D114" s="170" t="s">
        <v>14452</v>
      </c>
      <c r="E114" s="18" t="s">
        <v>14453</v>
      </c>
      <c r="F114" s="170" t="s">
        <v>14454</v>
      </c>
      <c r="G114" s="170" t="s">
        <v>14455</v>
      </c>
      <c r="H114" s="170" t="s">
        <v>14456</v>
      </c>
    </row>
    <row r="115" spans="1:10" s="57" customFormat="1" ht="39.9" customHeight="1" x14ac:dyDescent="0.2">
      <c r="A115" s="57">
        <v>2</v>
      </c>
      <c r="B115" s="170" t="s">
        <v>14457</v>
      </c>
      <c r="C115" s="170"/>
      <c r="D115" s="170" t="s">
        <v>14452</v>
      </c>
      <c r="E115" s="18" t="s">
        <v>14453</v>
      </c>
      <c r="F115" s="170" t="s">
        <v>14458</v>
      </c>
      <c r="G115" s="170" t="s">
        <v>14459</v>
      </c>
      <c r="H115" s="170" t="s">
        <v>14460</v>
      </c>
    </row>
    <row r="116" spans="1:10" s="57" customFormat="1" ht="39.9" customHeight="1" x14ac:dyDescent="0.2">
      <c r="A116" s="57">
        <v>3</v>
      </c>
      <c r="B116" s="170" t="s">
        <v>14461</v>
      </c>
      <c r="C116" s="170"/>
      <c r="D116" s="170" t="s">
        <v>14452</v>
      </c>
      <c r="E116" s="18" t="s">
        <v>14453</v>
      </c>
      <c r="F116" s="170" t="s">
        <v>14462</v>
      </c>
      <c r="G116" s="170" t="s">
        <v>14463</v>
      </c>
      <c r="H116" s="170" t="s">
        <v>14464</v>
      </c>
    </row>
    <row r="117" spans="1:10" s="57" customFormat="1" ht="39.9" customHeight="1" x14ac:dyDescent="0.2">
      <c r="A117" s="57">
        <v>4</v>
      </c>
      <c r="B117" s="170" t="s">
        <v>14465</v>
      </c>
      <c r="C117" s="170"/>
      <c r="D117" s="170" t="s">
        <v>14452</v>
      </c>
      <c r="E117" s="18" t="s">
        <v>14453</v>
      </c>
      <c r="F117" s="170" t="s">
        <v>14466</v>
      </c>
      <c r="G117" s="170" t="s">
        <v>14467</v>
      </c>
      <c r="H117" s="170" t="s">
        <v>14468</v>
      </c>
    </row>
    <row r="118" spans="1:10" s="57" customFormat="1" ht="39.9" customHeight="1" x14ac:dyDescent="0.2">
      <c r="A118" s="57">
        <v>5</v>
      </c>
      <c r="B118" s="170" t="s">
        <v>14469</v>
      </c>
      <c r="C118" s="170"/>
      <c r="D118" s="170" t="s">
        <v>14452</v>
      </c>
      <c r="E118" s="18" t="s">
        <v>14453</v>
      </c>
      <c r="F118" s="170" t="s">
        <v>14470</v>
      </c>
      <c r="G118" s="170" t="s">
        <v>14471</v>
      </c>
      <c r="H118" s="170" t="s">
        <v>14472</v>
      </c>
    </row>
    <row r="119" spans="1:10" s="57" customFormat="1" ht="39.9" customHeight="1" x14ac:dyDescent="0.2">
      <c r="A119" s="57">
        <v>6</v>
      </c>
      <c r="B119" s="170" t="s">
        <v>14473</v>
      </c>
      <c r="C119" s="170"/>
      <c r="D119" s="170" t="s">
        <v>14452</v>
      </c>
      <c r="E119" s="18" t="s">
        <v>14453</v>
      </c>
      <c r="F119" s="170" t="s">
        <v>14474</v>
      </c>
      <c r="G119" s="170" t="s">
        <v>14475</v>
      </c>
      <c r="H119" s="170" t="s">
        <v>14476</v>
      </c>
    </row>
    <row r="120" spans="1:10" s="57" customFormat="1" ht="39.9" customHeight="1" x14ac:dyDescent="0.2">
      <c r="A120" s="57">
        <v>7</v>
      </c>
      <c r="B120" s="170" t="s">
        <v>14477</v>
      </c>
      <c r="C120" s="170"/>
      <c r="D120" s="170" t="s">
        <v>14452</v>
      </c>
      <c r="E120" s="18" t="s">
        <v>14453</v>
      </c>
      <c r="F120" s="170" t="s">
        <v>14478</v>
      </c>
      <c r="G120" s="170" t="s">
        <v>14479</v>
      </c>
      <c r="H120" s="170" t="s">
        <v>14480</v>
      </c>
    </row>
    <row r="121" spans="1:10" s="57" customFormat="1" ht="39.9" customHeight="1" x14ac:dyDescent="0.2">
      <c r="A121" s="57">
        <v>8</v>
      </c>
      <c r="B121" s="170" t="s">
        <v>14481</v>
      </c>
      <c r="C121" s="170"/>
      <c r="D121" s="170" t="s">
        <v>14452</v>
      </c>
      <c r="E121" s="18" t="s">
        <v>14453</v>
      </c>
      <c r="F121" s="170" t="s">
        <v>14482</v>
      </c>
      <c r="G121" s="170" t="s">
        <v>14483</v>
      </c>
      <c r="H121" s="170" t="s">
        <v>14484</v>
      </c>
    </row>
    <row r="122" spans="1:10" s="3" customFormat="1" ht="39.9" customHeight="1" x14ac:dyDescent="0.2">
      <c r="A122" s="53"/>
      <c r="B122" s="185" t="s">
        <v>11438</v>
      </c>
      <c r="C122" s="53"/>
      <c r="D122" s="53"/>
      <c r="E122" s="53"/>
      <c r="F122" s="53"/>
      <c r="G122" s="53"/>
      <c r="H122" s="53"/>
    </row>
    <row r="123" spans="1:10" s="3" customFormat="1" ht="39.9" customHeight="1" thickBot="1" x14ac:dyDescent="0.25">
      <c r="A123" s="53"/>
      <c r="B123" s="13" t="s">
        <v>5362</v>
      </c>
      <c r="C123" s="13" t="s">
        <v>5363</v>
      </c>
      <c r="D123" s="13" t="s">
        <v>5364</v>
      </c>
      <c r="E123" s="13" t="s">
        <v>5365</v>
      </c>
      <c r="F123" s="13" t="s">
        <v>5366</v>
      </c>
      <c r="G123" s="13" t="s">
        <v>5368</v>
      </c>
      <c r="H123" s="13" t="s">
        <v>5367</v>
      </c>
    </row>
    <row r="124" spans="1:10" s="3" customFormat="1" ht="39.9" customHeight="1" thickTop="1" x14ac:dyDescent="0.2">
      <c r="A124" s="53">
        <v>1</v>
      </c>
      <c r="B124" s="171" t="s">
        <v>11439</v>
      </c>
      <c r="C124" s="181"/>
      <c r="D124" s="161" t="s">
        <v>156</v>
      </c>
      <c r="E124" s="161" t="s">
        <v>8401</v>
      </c>
      <c r="F124" s="181">
        <v>2020</v>
      </c>
      <c r="G124" s="161" t="s">
        <v>11441</v>
      </c>
      <c r="H124" s="161" t="s">
        <v>11442</v>
      </c>
    </row>
    <row r="125" spans="1:10" s="3" customFormat="1" ht="39.9" customHeight="1" x14ac:dyDescent="0.2">
      <c r="A125" s="53">
        <v>2</v>
      </c>
      <c r="B125" s="171" t="s">
        <v>11440</v>
      </c>
      <c r="C125" s="181"/>
      <c r="D125" s="161" t="s">
        <v>156</v>
      </c>
      <c r="E125" s="161" t="s">
        <v>11396</v>
      </c>
      <c r="F125" s="181">
        <v>2020</v>
      </c>
      <c r="G125" s="161" t="s">
        <v>11443</v>
      </c>
      <c r="H125" s="161">
        <v>1123942185</v>
      </c>
    </row>
    <row r="126" spans="1:10" s="3" customFormat="1" ht="39.9" customHeight="1" x14ac:dyDescent="0.2">
      <c r="A126" s="316"/>
      <c r="B126" s="185" t="s">
        <v>16482</v>
      </c>
      <c r="C126" s="53"/>
      <c r="D126" s="53"/>
      <c r="E126" s="53"/>
      <c r="F126" s="53"/>
      <c r="G126" s="53"/>
      <c r="H126" s="53"/>
      <c r="I126" s="317"/>
      <c r="J126" s="317"/>
    </row>
    <row r="127" spans="1:10" s="3" customFormat="1" ht="39.9" customHeight="1" thickBot="1" x14ac:dyDescent="0.25">
      <c r="A127" s="316"/>
      <c r="B127" s="13" t="s">
        <v>5362</v>
      </c>
      <c r="C127" s="13" t="s">
        <v>5363</v>
      </c>
      <c r="D127" s="13" t="s">
        <v>5364</v>
      </c>
      <c r="E127" s="13" t="s">
        <v>5365</v>
      </c>
      <c r="F127" s="13" t="s">
        <v>5366</v>
      </c>
      <c r="G127" s="13" t="s">
        <v>5368</v>
      </c>
      <c r="H127" s="13" t="s">
        <v>5367</v>
      </c>
      <c r="I127" s="317"/>
      <c r="J127" s="317"/>
    </row>
    <row r="128" spans="1:10" s="172" customFormat="1" ht="39.9" customHeight="1" thickTop="1" x14ac:dyDescent="0.2">
      <c r="A128" s="318">
        <v>1</v>
      </c>
      <c r="B128" s="79" t="s">
        <v>16407</v>
      </c>
      <c r="C128" s="97"/>
      <c r="D128" s="97" t="s">
        <v>233</v>
      </c>
      <c r="E128" s="319" t="s">
        <v>16408</v>
      </c>
      <c r="F128" s="97">
        <v>2023</v>
      </c>
      <c r="G128" s="312" t="s">
        <v>16409</v>
      </c>
      <c r="H128" s="97" t="s">
        <v>16410</v>
      </c>
      <c r="I128" s="320"/>
      <c r="J128" s="320"/>
    </row>
    <row r="129" spans="1:10" s="172" customFormat="1" ht="39.9" customHeight="1" x14ac:dyDescent="0.2">
      <c r="A129" s="318">
        <v>2</v>
      </c>
      <c r="B129" s="79" t="s">
        <v>16411</v>
      </c>
      <c r="C129" s="97" t="s">
        <v>16412</v>
      </c>
      <c r="D129" s="97" t="s">
        <v>2176</v>
      </c>
      <c r="E129" s="319" t="s">
        <v>16413</v>
      </c>
      <c r="F129" s="97">
        <v>2023</v>
      </c>
      <c r="G129" s="312" t="s">
        <v>16414</v>
      </c>
      <c r="H129" s="97" t="s">
        <v>16415</v>
      </c>
      <c r="I129" s="320"/>
      <c r="J129" s="320"/>
    </row>
    <row r="130" spans="1:10" s="172" customFormat="1" ht="39.9" customHeight="1" x14ac:dyDescent="0.2">
      <c r="A130" s="318">
        <v>3</v>
      </c>
      <c r="B130" s="79" t="s">
        <v>16416</v>
      </c>
      <c r="C130" s="97" t="s">
        <v>16417</v>
      </c>
      <c r="D130" s="97" t="s">
        <v>16418</v>
      </c>
      <c r="E130" s="319" t="s">
        <v>16419</v>
      </c>
      <c r="F130" s="97">
        <v>2023</v>
      </c>
      <c r="G130" s="312" t="s">
        <v>16420</v>
      </c>
      <c r="H130" s="97" t="s">
        <v>16421</v>
      </c>
      <c r="I130" s="320"/>
      <c r="J130" s="320"/>
    </row>
    <row r="131" spans="1:10" s="172" customFormat="1" ht="39.9" customHeight="1" x14ac:dyDescent="0.2">
      <c r="A131" s="318">
        <v>4</v>
      </c>
      <c r="B131" s="79" t="s">
        <v>16422</v>
      </c>
      <c r="C131" s="97" t="s">
        <v>16423</v>
      </c>
      <c r="D131" s="97" t="s">
        <v>16424</v>
      </c>
      <c r="E131" s="319" t="s">
        <v>16425</v>
      </c>
      <c r="F131" s="97">
        <v>2023</v>
      </c>
      <c r="G131" s="312" t="s">
        <v>16426</v>
      </c>
      <c r="H131" s="97" t="s">
        <v>16427</v>
      </c>
      <c r="I131" s="320"/>
      <c r="J131" s="320"/>
    </row>
    <row r="132" spans="1:10" s="172" customFormat="1" ht="39.9" customHeight="1" x14ac:dyDescent="0.2">
      <c r="A132" s="318">
        <v>5</v>
      </c>
      <c r="B132" s="79" t="s">
        <v>16428</v>
      </c>
      <c r="C132" s="97" t="s">
        <v>16429</v>
      </c>
      <c r="D132" s="97" t="s">
        <v>16418</v>
      </c>
      <c r="E132" s="319" t="s">
        <v>13411</v>
      </c>
      <c r="F132" s="97">
        <v>2023</v>
      </c>
      <c r="G132" s="312" t="s">
        <v>16430</v>
      </c>
      <c r="H132" s="97" t="s">
        <v>16431</v>
      </c>
      <c r="I132" s="320"/>
      <c r="J132" s="320"/>
    </row>
    <row r="133" spans="1:10" s="172" customFormat="1" ht="39.9" customHeight="1" x14ac:dyDescent="0.2">
      <c r="A133" s="318">
        <v>6</v>
      </c>
      <c r="B133" s="79" t="s">
        <v>16432</v>
      </c>
      <c r="C133" s="97" t="s">
        <v>16429</v>
      </c>
      <c r="D133" s="97" t="s">
        <v>16418</v>
      </c>
      <c r="E133" s="319" t="s">
        <v>13411</v>
      </c>
      <c r="F133" s="97">
        <v>2023</v>
      </c>
      <c r="G133" s="312" t="s">
        <v>16433</v>
      </c>
      <c r="H133" s="97" t="s">
        <v>16434</v>
      </c>
      <c r="I133" s="320"/>
      <c r="J133" s="320"/>
    </row>
    <row r="134" spans="1:10" s="172" customFormat="1" ht="39.9" customHeight="1" x14ac:dyDescent="0.2">
      <c r="A134" s="318">
        <v>7</v>
      </c>
      <c r="B134" s="79" t="s">
        <v>16435</v>
      </c>
      <c r="C134" s="97" t="s">
        <v>16436</v>
      </c>
      <c r="D134" s="97" t="s">
        <v>1822</v>
      </c>
      <c r="E134" s="319" t="s">
        <v>16437</v>
      </c>
      <c r="F134" s="97">
        <v>2023</v>
      </c>
      <c r="G134" s="312" t="s">
        <v>16438</v>
      </c>
      <c r="H134" s="97" t="s">
        <v>16439</v>
      </c>
      <c r="I134" s="320"/>
      <c r="J134" s="320"/>
    </row>
    <row r="135" spans="1:10" s="172" customFormat="1" ht="39.9" customHeight="1" x14ac:dyDescent="0.2">
      <c r="A135" s="318">
        <v>8</v>
      </c>
      <c r="B135" s="79" t="s">
        <v>16440</v>
      </c>
      <c r="C135" s="97" t="s">
        <v>16441</v>
      </c>
      <c r="D135" s="97" t="s">
        <v>16424</v>
      </c>
      <c r="E135" s="319" t="s">
        <v>16442</v>
      </c>
      <c r="F135" s="97">
        <v>2023</v>
      </c>
      <c r="G135" s="312" t="s">
        <v>16443</v>
      </c>
      <c r="H135" s="97" t="s">
        <v>16444</v>
      </c>
      <c r="I135" s="320"/>
      <c r="J135" s="320"/>
    </row>
    <row r="136" spans="1:10" s="172" customFormat="1" ht="39.9" customHeight="1" x14ac:dyDescent="0.2">
      <c r="A136" s="318">
        <v>9</v>
      </c>
      <c r="B136" s="79" t="s">
        <v>16445</v>
      </c>
      <c r="C136" s="97" t="s">
        <v>16446</v>
      </c>
      <c r="D136" s="97" t="s">
        <v>16424</v>
      </c>
      <c r="E136" s="319" t="s">
        <v>16442</v>
      </c>
      <c r="F136" s="97">
        <v>2023</v>
      </c>
      <c r="G136" s="312" t="s">
        <v>16447</v>
      </c>
      <c r="H136" s="97" t="s">
        <v>16448</v>
      </c>
      <c r="I136" s="320"/>
      <c r="J136" s="320"/>
    </row>
    <row r="137" spans="1:10" s="172" customFormat="1" ht="39.9" customHeight="1" x14ac:dyDescent="0.2">
      <c r="A137" s="318">
        <v>10</v>
      </c>
      <c r="B137" s="79" t="s">
        <v>16449</v>
      </c>
      <c r="C137" s="97" t="s">
        <v>16450</v>
      </c>
      <c r="D137" s="97" t="s">
        <v>15080</v>
      </c>
      <c r="E137" s="319" t="s">
        <v>16451</v>
      </c>
      <c r="F137" s="97">
        <v>2023</v>
      </c>
      <c r="G137" s="312" t="s">
        <v>16452</v>
      </c>
      <c r="H137" s="97" t="s">
        <v>16453</v>
      </c>
      <c r="I137" s="320"/>
      <c r="J137" s="320"/>
    </row>
    <row r="138" spans="1:10" s="172" customFormat="1" ht="39.9" customHeight="1" x14ac:dyDescent="0.2">
      <c r="A138" s="318">
        <v>11</v>
      </c>
      <c r="B138" s="79" t="s">
        <v>16454</v>
      </c>
      <c r="C138" s="97" t="s">
        <v>16455</v>
      </c>
      <c r="D138" s="97" t="s">
        <v>16456</v>
      </c>
      <c r="E138" s="319" t="s">
        <v>16457</v>
      </c>
      <c r="F138" s="97">
        <v>2023</v>
      </c>
      <c r="G138" s="312" t="s">
        <v>16458</v>
      </c>
      <c r="H138" s="97" t="s">
        <v>16459</v>
      </c>
      <c r="I138" s="320"/>
      <c r="J138" s="320"/>
    </row>
    <row r="139" spans="1:10" s="172" customFormat="1" ht="39.9" customHeight="1" x14ac:dyDescent="0.2">
      <c r="A139" s="318">
        <v>12</v>
      </c>
      <c r="B139" s="79" t="s">
        <v>16460</v>
      </c>
      <c r="C139" s="97"/>
      <c r="D139" s="97" t="s">
        <v>16461</v>
      </c>
      <c r="E139" s="319" t="s">
        <v>16462</v>
      </c>
      <c r="F139" s="97">
        <v>2023</v>
      </c>
      <c r="G139" s="312" t="s">
        <v>16463</v>
      </c>
      <c r="H139" s="97" t="s">
        <v>16464</v>
      </c>
      <c r="I139" s="320"/>
      <c r="J139" s="320"/>
    </row>
    <row r="140" spans="1:10" s="172" customFormat="1" ht="39.9" customHeight="1" x14ac:dyDescent="0.2">
      <c r="A140" s="318">
        <v>13</v>
      </c>
      <c r="B140" s="79" t="s">
        <v>16465</v>
      </c>
      <c r="C140" s="97" t="s">
        <v>16466</v>
      </c>
      <c r="D140" s="97" t="s">
        <v>623</v>
      </c>
      <c r="E140" s="319" t="s">
        <v>16467</v>
      </c>
      <c r="F140" s="97">
        <v>2023</v>
      </c>
      <c r="G140" s="312" t="s">
        <v>16468</v>
      </c>
      <c r="H140" s="97" t="s">
        <v>16469</v>
      </c>
      <c r="I140" s="320"/>
      <c r="J140" s="320"/>
    </row>
    <row r="141" spans="1:10" s="172" customFormat="1" ht="39.9" customHeight="1" x14ac:dyDescent="0.2">
      <c r="A141" s="318">
        <v>14</v>
      </c>
      <c r="B141" s="79" t="s">
        <v>16470</v>
      </c>
      <c r="C141" s="97" t="s">
        <v>16466</v>
      </c>
      <c r="D141" s="97" t="s">
        <v>623</v>
      </c>
      <c r="E141" s="319" t="s">
        <v>16467</v>
      </c>
      <c r="F141" s="97">
        <v>2023</v>
      </c>
      <c r="G141" s="312" t="s">
        <v>16471</v>
      </c>
      <c r="H141" s="97" t="s">
        <v>16472</v>
      </c>
      <c r="I141" s="320"/>
      <c r="J141" s="320"/>
    </row>
    <row r="142" spans="1:10" s="172" customFormat="1" ht="39.9" customHeight="1" x14ac:dyDescent="0.2">
      <c r="A142" s="318">
        <v>15</v>
      </c>
      <c r="B142" s="79" t="s">
        <v>16473</v>
      </c>
      <c r="C142" s="97"/>
      <c r="D142" s="97" t="s">
        <v>623</v>
      </c>
      <c r="E142" s="319" t="s">
        <v>16474</v>
      </c>
      <c r="F142" s="97">
        <v>2023</v>
      </c>
      <c r="G142" s="312" t="s">
        <v>16475</v>
      </c>
      <c r="H142" s="97" t="s">
        <v>16476</v>
      </c>
      <c r="I142" s="320"/>
      <c r="J142" s="320"/>
    </row>
    <row r="143" spans="1:10" s="172" customFormat="1" ht="39.9" customHeight="1" x14ac:dyDescent="0.2">
      <c r="A143" s="318">
        <v>16</v>
      </c>
      <c r="B143" s="79" t="s">
        <v>16477</v>
      </c>
      <c r="C143" s="97" t="s">
        <v>16478</v>
      </c>
      <c r="D143" s="97" t="s">
        <v>156</v>
      </c>
      <c r="E143" s="319" t="s">
        <v>16479</v>
      </c>
      <c r="F143" s="97">
        <v>2023</v>
      </c>
      <c r="G143" s="312" t="s">
        <v>16480</v>
      </c>
      <c r="H143" s="97" t="s">
        <v>16481</v>
      </c>
      <c r="I143" s="320"/>
      <c r="J143" s="320"/>
    </row>
    <row r="144" spans="1:10" s="3" customFormat="1" ht="39.9" customHeight="1" x14ac:dyDescent="0.2">
      <c r="A144" s="53"/>
      <c r="B144" s="477" t="s">
        <v>16119</v>
      </c>
      <c r="C144" s="477"/>
      <c r="D144" s="477"/>
      <c r="E144" s="53"/>
      <c r="F144" s="53"/>
      <c r="G144" s="53"/>
      <c r="H144" s="53"/>
    </row>
    <row r="145" spans="1:8" s="3" customFormat="1" ht="39.9" customHeight="1" thickBot="1" x14ac:dyDescent="0.25">
      <c r="A145" s="53"/>
      <c r="B145" s="13" t="s">
        <v>5362</v>
      </c>
      <c r="C145" s="13" t="s">
        <v>5363</v>
      </c>
      <c r="D145" s="13" t="s">
        <v>5364</v>
      </c>
      <c r="E145" s="13" t="s">
        <v>5365</v>
      </c>
      <c r="F145" s="13" t="s">
        <v>5366</v>
      </c>
      <c r="G145" s="13" t="s">
        <v>5368</v>
      </c>
      <c r="H145" s="13" t="s">
        <v>5367</v>
      </c>
    </row>
    <row r="146" spans="1:8" s="3" customFormat="1" ht="39.9" customHeight="1" thickTop="1" x14ac:dyDescent="0.2">
      <c r="A146" s="53">
        <v>1</v>
      </c>
      <c r="B146" s="96" t="s">
        <v>11382</v>
      </c>
      <c r="C146" s="181"/>
      <c r="D146" s="79" t="s">
        <v>153</v>
      </c>
      <c r="E146" s="97" t="s">
        <v>11392</v>
      </c>
      <c r="F146" s="181">
        <v>2020</v>
      </c>
      <c r="G146" s="293" t="s">
        <v>11406</v>
      </c>
      <c r="H146" s="97" t="s">
        <v>11407</v>
      </c>
    </row>
    <row r="147" spans="1:8" s="3" customFormat="1" ht="39.9" customHeight="1" x14ac:dyDescent="0.2">
      <c r="A147" s="53">
        <v>2</v>
      </c>
      <c r="B147" s="96" t="s">
        <v>11383</v>
      </c>
      <c r="C147" s="181"/>
      <c r="D147" s="79" t="s">
        <v>153</v>
      </c>
      <c r="E147" s="97" t="s">
        <v>11393</v>
      </c>
      <c r="F147" s="181">
        <v>2020</v>
      </c>
      <c r="G147" s="293" t="s">
        <v>11408</v>
      </c>
      <c r="H147" s="97" t="s">
        <v>11409</v>
      </c>
    </row>
    <row r="148" spans="1:8" s="3" customFormat="1" ht="39.9" customHeight="1" x14ac:dyDescent="0.2">
      <c r="A148" s="53"/>
      <c r="B148" s="478" t="s">
        <v>16120</v>
      </c>
      <c r="C148" s="478"/>
      <c r="D148" s="478"/>
      <c r="E148" s="53"/>
      <c r="F148" s="53"/>
      <c r="G148" s="53"/>
      <c r="H148" s="53"/>
    </row>
    <row r="149" spans="1:8" s="3" customFormat="1" ht="39.9" customHeight="1" thickBot="1" x14ac:dyDescent="0.25">
      <c r="A149" s="53"/>
      <c r="B149" s="13" t="s">
        <v>5362</v>
      </c>
      <c r="C149" s="13" t="s">
        <v>5363</v>
      </c>
      <c r="D149" s="13" t="s">
        <v>5364</v>
      </c>
      <c r="E149" s="13" t="s">
        <v>5365</v>
      </c>
      <c r="F149" s="13" t="s">
        <v>5366</v>
      </c>
      <c r="G149" s="13" t="s">
        <v>5368</v>
      </c>
      <c r="H149" s="13" t="s">
        <v>5367</v>
      </c>
    </row>
    <row r="150" spans="1:8" s="3" customFormat="1" ht="39.9" customHeight="1" thickTop="1" x14ac:dyDescent="0.2">
      <c r="A150" s="53">
        <v>1</v>
      </c>
      <c r="B150" s="96" t="s">
        <v>11384</v>
      </c>
      <c r="C150" s="181"/>
      <c r="D150" s="79" t="s">
        <v>623</v>
      </c>
      <c r="E150" s="97" t="s">
        <v>11394</v>
      </c>
      <c r="F150" s="181">
        <v>2020</v>
      </c>
      <c r="G150" s="293" t="s">
        <v>11410</v>
      </c>
      <c r="H150" s="97" t="s">
        <v>11411</v>
      </c>
    </row>
    <row r="151" spans="1:8" s="3" customFormat="1" ht="39.9" customHeight="1" x14ac:dyDescent="0.2">
      <c r="A151" s="53">
        <v>2</v>
      </c>
      <c r="B151" s="96" t="s">
        <v>11384</v>
      </c>
      <c r="C151" s="181"/>
      <c r="D151" s="79" t="s">
        <v>623</v>
      </c>
      <c r="E151" s="97" t="s">
        <v>11395</v>
      </c>
      <c r="F151" s="181">
        <v>2020</v>
      </c>
      <c r="G151" s="293" t="s">
        <v>11412</v>
      </c>
      <c r="H151" s="97" t="s">
        <v>11413</v>
      </c>
    </row>
    <row r="152" spans="1:8" s="3" customFormat="1" ht="39.9" customHeight="1" x14ac:dyDescent="0.2">
      <c r="A152" s="53"/>
      <c r="B152" s="478" t="s">
        <v>16121</v>
      </c>
      <c r="C152" s="478"/>
      <c r="D152" s="478"/>
      <c r="E152" s="53"/>
      <c r="F152" s="53"/>
      <c r="G152" s="53"/>
      <c r="H152" s="53"/>
    </row>
    <row r="153" spans="1:8" s="3" customFormat="1" ht="39.9" customHeight="1" thickBot="1" x14ac:dyDescent="0.25">
      <c r="A153" s="53"/>
      <c r="B153" s="13" t="s">
        <v>5362</v>
      </c>
      <c r="C153" s="13" t="s">
        <v>5363</v>
      </c>
      <c r="D153" s="13" t="s">
        <v>5364</v>
      </c>
      <c r="E153" s="13" t="s">
        <v>5365</v>
      </c>
      <c r="F153" s="13" t="s">
        <v>5366</v>
      </c>
      <c r="G153" s="13" t="s">
        <v>5368</v>
      </c>
      <c r="H153" s="13" t="s">
        <v>5367</v>
      </c>
    </row>
    <row r="154" spans="1:8" s="3" customFormat="1" ht="39.9" customHeight="1" thickTop="1" x14ac:dyDescent="0.2">
      <c r="A154" s="53">
        <v>1</v>
      </c>
      <c r="B154" s="96" t="s">
        <v>11385</v>
      </c>
      <c r="C154" s="181"/>
      <c r="D154" s="79" t="s">
        <v>153</v>
      </c>
      <c r="E154" s="97" t="s">
        <v>11396</v>
      </c>
      <c r="F154" s="181">
        <v>2020</v>
      </c>
      <c r="G154" s="293" t="s">
        <v>11414</v>
      </c>
      <c r="H154" s="97" t="s">
        <v>11415</v>
      </c>
    </row>
    <row r="155" spans="1:8" s="3" customFormat="1" ht="39.9" customHeight="1" x14ac:dyDescent="0.2">
      <c r="A155" s="53">
        <v>2</v>
      </c>
      <c r="B155" s="96" t="s">
        <v>11385</v>
      </c>
      <c r="C155" s="181"/>
      <c r="D155" s="79" t="s">
        <v>153</v>
      </c>
      <c r="E155" s="97" t="s">
        <v>11397</v>
      </c>
      <c r="F155" s="181">
        <v>2020</v>
      </c>
      <c r="G155" s="293" t="s">
        <v>11416</v>
      </c>
      <c r="H155" s="97" t="s">
        <v>11417</v>
      </c>
    </row>
    <row r="156" spans="1:8" s="3" customFormat="1" ht="39.9" customHeight="1" x14ac:dyDescent="0.2">
      <c r="A156" s="53"/>
      <c r="B156" s="477" t="s">
        <v>16122</v>
      </c>
      <c r="C156" s="477"/>
      <c r="D156" s="477"/>
      <c r="E156" s="53"/>
      <c r="F156" s="53"/>
      <c r="G156" s="53"/>
      <c r="H156" s="53"/>
    </row>
    <row r="157" spans="1:8" s="3" customFormat="1" ht="39.9" customHeight="1" thickBot="1" x14ac:dyDescent="0.25">
      <c r="A157" s="53"/>
      <c r="B157" s="13" t="s">
        <v>5362</v>
      </c>
      <c r="C157" s="13" t="s">
        <v>5363</v>
      </c>
      <c r="D157" s="13" t="s">
        <v>5364</v>
      </c>
      <c r="E157" s="13" t="s">
        <v>5365</v>
      </c>
      <c r="F157" s="13" t="s">
        <v>5366</v>
      </c>
      <c r="G157" s="13" t="s">
        <v>5368</v>
      </c>
      <c r="H157" s="13" t="s">
        <v>5367</v>
      </c>
    </row>
    <row r="158" spans="1:8" s="3" customFormat="1" ht="39.9" customHeight="1" thickTop="1" x14ac:dyDescent="0.2">
      <c r="A158" s="53">
        <v>1</v>
      </c>
      <c r="B158" s="96" t="s">
        <v>11386</v>
      </c>
      <c r="C158" s="181"/>
      <c r="D158" s="79" t="s">
        <v>11391</v>
      </c>
      <c r="E158" s="97" t="s">
        <v>11398</v>
      </c>
      <c r="F158" s="181">
        <v>2020</v>
      </c>
      <c r="G158" s="293" t="s">
        <v>11418</v>
      </c>
      <c r="H158" s="97" t="s">
        <v>11419</v>
      </c>
    </row>
    <row r="159" spans="1:8" s="3" customFormat="1" ht="39.9" customHeight="1" x14ac:dyDescent="0.2">
      <c r="A159" s="53">
        <v>2</v>
      </c>
      <c r="B159" s="96" t="s">
        <v>11386</v>
      </c>
      <c r="C159" s="181"/>
      <c r="D159" s="79" t="s">
        <v>204</v>
      </c>
      <c r="E159" s="97" t="s">
        <v>11399</v>
      </c>
      <c r="F159" s="181">
        <v>2020</v>
      </c>
      <c r="G159" s="293" t="s">
        <v>11420</v>
      </c>
      <c r="H159" s="97" t="s">
        <v>11421</v>
      </c>
    </row>
    <row r="160" spans="1:8" s="3" customFormat="1" ht="39.9" customHeight="1" x14ac:dyDescent="0.2">
      <c r="A160" s="53"/>
      <c r="B160" s="477" t="s">
        <v>16123</v>
      </c>
      <c r="C160" s="477"/>
      <c r="D160" s="477"/>
      <c r="E160" s="53"/>
      <c r="F160" s="53"/>
      <c r="G160" s="53"/>
      <c r="H160" s="53"/>
    </row>
    <row r="161" spans="1:8" s="3" customFormat="1" ht="39.9" customHeight="1" thickBot="1" x14ac:dyDescent="0.25">
      <c r="A161" s="53"/>
      <c r="B161" s="13" t="s">
        <v>5362</v>
      </c>
      <c r="C161" s="13" t="s">
        <v>5363</v>
      </c>
      <c r="D161" s="13" t="s">
        <v>5364</v>
      </c>
      <c r="E161" s="13" t="s">
        <v>5365</v>
      </c>
      <c r="F161" s="13" t="s">
        <v>5366</v>
      </c>
      <c r="G161" s="13" t="s">
        <v>5368</v>
      </c>
      <c r="H161" s="13" t="s">
        <v>5367</v>
      </c>
    </row>
    <row r="162" spans="1:8" s="3" customFormat="1" ht="39.9" customHeight="1" thickTop="1" x14ac:dyDescent="0.2">
      <c r="A162" s="53">
        <v>1</v>
      </c>
      <c r="B162" s="96" t="s">
        <v>11387</v>
      </c>
      <c r="C162" s="181"/>
      <c r="D162" s="79" t="s">
        <v>153</v>
      </c>
      <c r="E162" s="97" t="s">
        <v>11392</v>
      </c>
      <c r="F162" s="181">
        <v>2020</v>
      </c>
      <c r="G162" s="293" t="s">
        <v>11422</v>
      </c>
      <c r="H162" s="97" t="s">
        <v>11423</v>
      </c>
    </row>
    <row r="163" spans="1:8" s="3" customFormat="1" ht="39.9" customHeight="1" x14ac:dyDescent="0.2">
      <c r="A163" s="53">
        <v>2</v>
      </c>
      <c r="B163" s="96" t="s">
        <v>11387</v>
      </c>
      <c r="C163" s="181"/>
      <c r="D163" s="79" t="s">
        <v>153</v>
      </c>
      <c r="E163" s="97" t="s">
        <v>11400</v>
      </c>
      <c r="F163" s="181">
        <v>2020</v>
      </c>
      <c r="G163" s="293" t="s">
        <v>11424</v>
      </c>
      <c r="H163" s="97" t="s">
        <v>11425</v>
      </c>
    </row>
    <row r="164" spans="1:8" s="3" customFormat="1" ht="39.9" customHeight="1" x14ac:dyDescent="0.2">
      <c r="A164" s="53"/>
      <c r="B164" s="477" t="s">
        <v>16124</v>
      </c>
      <c r="C164" s="477"/>
      <c r="D164" s="477"/>
      <c r="E164" s="53"/>
      <c r="F164" s="53"/>
      <c r="G164" s="53"/>
      <c r="H164" s="53"/>
    </row>
    <row r="165" spans="1:8" s="3" customFormat="1" ht="39.9" customHeight="1" thickBot="1" x14ac:dyDescent="0.25">
      <c r="A165" s="53"/>
      <c r="B165" s="13" t="s">
        <v>5362</v>
      </c>
      <c r="C165" s="13" t="s">
        <v>5363</v>
      </c>
      <c r="D165" s="13" t="s">
        <v>5364</v>
      </c>
      <c r="E165" s="13" t="s">
        <v>5365</v>
      </c>
      <c r="F165" s="13" t="s">
        <v>5366</v>
      </c>
      <c r="G165" s="13" t="s">
        <v>5368</v>
      </c>
      <c r="H165" s="13" t="s">
        <v>5367</v>
      </c>
    </row>
    <row r="166" spans="1:8" s="3" customFormat="1" ht="39.9" customHeight="1" thickTop="1" x14ac:dyDescent="0.2">
      <c r="A166" s="53">
        <v>1</v>
      </c>
      <c r="B166" s="96" t="s">
        <v>11388</v>
      </c>
      <c r="C166" s="181"/>
      <c r="D166" s="79" t="s">
        <v>153</v>
      </c>
      <c r="E166" s="97" t="s">
        <v>11401</v>
      </c>
      <c r="F166" s="181">
        <v>2020</v>
      </c>
      <c r="G166" s="293" t="s">
        <v>11426</v>
      </c>
      <c r="H166" s="97" t="s">
        <v>11427</v>
      </c>
    </row>
    <row r="167" spans="1:8" s="3" customFormat="1" ht="39.9" customHeight="1" x14ac:dyDescent="0.2">
      <c r="A167" s="53">
        <v>2</v>
      </c>
      <c r="B167" s="96" t="s">
        <v>11388</v>
      </c>
      <c r="C167" s="181"/>
      <c r="D167" s="79" t="s">
        <v>153</v>
      </c>
      <c r="E167" s="97" t="s">
        <v>11402</v>
      </c>
      <c r="F167" s="181">
        <v>2020</v>
      </c>
      <c r="G167" s="293" t="s">
        <v>11428</v>
      </c>
      <c r="H167" s="97" t="s">
        <v>11429</v>
      </c>
    </row>
    <row r="168" spans="1:8" s="3" customFormat="1" ht="39.9" customHeight="1" x14ac:dyDescent="0.2">
      <c r="A168" s="53"/>
      <c r="B168" s="477" t="s">
        <v>16125</v>
      </c>
      <c r="C168" s="477"/>
      <c r="D168" s="477"/>
      <c r="E168" s="53"/>
      <c r="F168" s="53"/>
      <c r="G168" s="53"/>
      <c r="H168" s="53"/>
    </row>
    <row r="169" spans="1:8" s="3" customFormat="1" ht="39.9" customHeight="1" thickBot="1" x14ac:dyDescent="0.25">
      <c r="A169" s="53"/>
      <c r="B169" s="13" t="s">
        <v>5362</v>
      </c>
      <c r="C169" s="13" t="s">
        <v>5363</v>
      </c>
      <c r="D169" s="13" t="s">
        <v>5364</v>
      </c>
      <c r="E169" s="13" t="s">
        <v>5365</v>
      </c>
      <c r="F169" s="13" t="s">
        <v>5366</v>
      </c>
      <c r="G169" s="13" t="s">
        <v>5368</v>
      </c>
      <c r="H169" s="13" t="s">
        <v>5367</v>
      </c>
    </row>
    <row r="170" spans="1:8" s="3" customFormat="1" ht="39.9" customHeight="1" thickTop="1" x14ac:dyDescent="0.2">
      <c r="A170" s="53">
        <v>1</v>
      </c>
      <c r="B170" s="96" t="s">
        <v>11389</v>
      </c>
      <c r="C170" s="181"/>
      <c r="D170" s="79" t="s">
        <v>11391</v>
      </c>
      <c r="E170" s="97" t="s">
        <v>11403</v>
      </c>
      <c r="F170" s="181">
        <v>2020</v>
      </c>
      <c r="G170" s="293" t="s">
        <v>11430</v>
      </c>
      <c r="H170" s="97" t="s">
        <v>11431</v>
      </c>
    </row>
    <row r="171" spans="1:8" s="3" customFormat="1" ht="39.9" customHeight="1" x14ac:dyDescent="0.2">
      <c r="A171" s="53">
        <v>2</v>
      </c>
      <c r="B171" s="96" t="s">
        <v>11389</v>
      </c>
      <c r="C171" s="181"/>
      <c r="D171" s="79" t="s">
        <v>204</v>
      </c>
      <c r="E171" s="97" t="s">
        <v>11404</v>
      </c>
      <c r="F171" s="181">
        <v>2020</v>
      </c>
      <c r="G171" s="293" t="s">
        <v>11432</v>
      </c>
      <c r="H171" s="97" t="s">
        <v>11433</v>
      </c>
    </row>
    <row r="172" spans="1:8" s="3" customFormat="1" ht="39.9" customHeight="1" x14ac:dyDescent="0.2">
      <c r="A172" s="53"/>
      <c r="B172" s="477" t="s">
        <v>16126</v>
      </c>
      <c r="C172" s="477"/>
      <c r="D172" s="477"/>
      <c r="E172" s="53"/>
      <c r="F172" s="53"/>
      <c r="G172" s="53"/>
      <c r="H172" s="53"/>
    </row>
    <row r="173" spans="1:8" s="3" customFormat="1" ht="39.9" customHeight="1" thickBot="1" x14ac:dyDescent="0.25">
      <c r="A173" s="53"/>
      <c r="B173" s="13" t="s">
        <v>5362</v>
      </c>
      <c r="C173" s="13" t="s">
        <v>5363</v>
      </c>
      <c r="D173" s="13" t="s">
        <v>5364</v>
      </c>
      <c r="E173" s="13" t="s">
        <v>5365</v>
      </c>
      <c r="F173" s="13" t="s">
        <v>5366</v>
      </c>
      <c r="G173" s="13" t="s">
        <v>5368</v>
      </c>
      <c r="H173" s="13" t="s">
        <v>5367</v>
      </c>
    </row>
    <row r="174" spans="1:8" s="3" customFormat="1" ht="39.9" customHeight="1" thickTop="1" x14ac:dyDescent="0.2">
      <c r="A174" s="53">
        <v>1</v>
      </c>
      <c r="B174" s="96" t="s">
        <v>11390</v>
      </c>
      <c r="C174" s="181"/>
      <c r="D174" s="79" t="s">
        <v>11391</v>
      </c>
      <c r="E174" s="97" t="s">
        <v>11398</v>
      </c>
      <c r="F174" s="181">
        <v>2020</v>
      </c>
      <c r="G174" s="293" t="s">
        <v>11434</v>
      </c>
      <c r="H174" s="97" t="s">
        <v>11435</v>
      </c>
    </row>
    <row r="175" spans="1:8" s="3" customFormat="1" ht="39.9" customHeight="1" x14ac:dyDescent="0.2">
      <c r="A175" s="53">
        <v>2</v>
      </c>
      <c r="B175" s="96" t="s">
        <v>11390</v>
      </c>
      <c r="C175" s="181"/>
      <c r="D175" s="79" t="s">
        <v>204</v>
      </c>
      <c r="E175" s="97" t="s">
        <v>11405</v>
      </c>
      <c r="F175" s="181">
        <v>2020</v>
      </c>
      <c r="G175" s="293" t="s">
        <v>11436</v>
      </c>
      <c r="H175" s="97" t="s">
        <v>11437</v>
      </c>
    </row>
    <row r="176" spans="1:8" ht="39.9" customHeight="1" x14ac:dyDescent="0.2">
      <c r="A176" s="53"/>
      <c r="B176" s="477" t="s">
        <v>18312</v>
      </c>
      <c r="C176" s="477"/>
      <c r="D176" s="477"/>
      <c r="E176" s="53"/>
      <c r="F176" s="53"/>
      <c r="G176" s="53"/>
      <c r="H176" s="53"/>
    </row>
    <row r="177" spans="1:8" ht="39.9" customHeight="1" thickBot="1" x14ac:dyDescent="0.25">
      <c r="A177" s="53"/>
      <c r="B177" s="13" t="s">
        <v>5362</v>
      </c>
      <c r="C177" s="13" t="s">
        <v>5363</v>
      </c>
      <c r="D177" s="13" t="s">
        <v>5364</v>
      </c>
      <c r="E177" s="13" t="s">
        <v>5365</v>
      </c>
      <c r="F177" s="13" t="s">
        <v>5366</v>
      </c>
      <c r="G177" s="13" t="s">
        <v>5368</v>
      </c>
      <c r="H177" s="13" t="s">
        <v>5367</v>
      </c>
    </row>
    <row r="178" spans="1:8" ht="39.9" customHeight="1" thickTop="1" x14ac:dyDescent="0.2">
      <c r="A178" s="53">
        <v>1</v>
      </c>
      <c r="B178" s="454" t="s">
        <v>18324</v>
      </c>
      <c r="C178" s="454" t="s">
        <v>18315</v>
      </c>
      <c r="D178" s="454" t="s">
        <v>18316</v>
      </c>
      <c r="E178" s="72">
        <v>44470</v>
      </c>
      <c r="F178" s="71">
        <v>2026</v>
      </c>
      <c r="G178" s="456" t="s">
        <v>18317</v>
      </c>
      <c r="H178" s="454">
        <v>1124155373</v>
      </c>
    </row>
    <row r="179" spans="1:8" ht="39.9" customHeight="1" x14ac:dyDescent="0.2">
      <c r="A179" s="53">
        <v>2</v>
      </c>
      <c r="B179" s="454" t="s">
        <v>18318</v>
      </c>
      <c r="C179" s="454" t="s">
        <v>18315</v>
      </c>
      <c r="D179" s="454" t="s">
        <v>18316</v>
      </c>
      <c r="E179" s="72">
        <v>41395</v>
      </c>
      <c r="F179" s="71">
        <v>2026</v>
      </c>
      <c r="G179" s="456" t="s">
        <v>18319</v>
      </c>
      <c r="H179" s="454">
        <v>1124155340</v>
      </c>
    </row>
    <row r="180" spans="1:8" ht="39.9" customHeight="1" x14ac:dyDescent="0.2">
      <c r="A180" s="53"/>
      <c r="B180" s="477" t="s">
        <v>18313</v>
      </c>
      <c r="C180" s="477"/>
      <c r="D180" s="477"/>
      <c r="E180" s="53"/>
      <c r="F180" s="53"/>
      <c r="G180" s="53"/>
      <c r="H180" s="53"/>
    </row>
    <row r="181" spans="1:8" ht="39.9" customHeight="1" thickBot="1" x14ac:dyDescent="0.25">
      <c r="A181" s="53"/>
      <c r="B181" s="13" t="s">
        <v>5362</v>
      </c>
      <c r="C181" s="13" t="s">
        <v>5363</v>
      </c>
      <c r="D181" s="13" t="s">
        <v>5364</v>
      </c>
      <c r="E181" s="13" t="s">
        <v>5365</v>
      </c>
      <c r="F181" s="13" t="s">
        <v>5366</v>
      </c>
      <c r="G181" s="13" t="s">
        <v>5368</v>
      </c>
      <c r="H181" s="13" t="s">
        <v>5367</v>
      </c>
    </row>
    <row r="182" spans="1:8" ht="39.9" customHeight="1" thickTop="1" x14ac:dyDescent="0.2">
      <c r="A182" s="53">
        <v>1</v>
      </c>
      <c r="B182" s="454" t="s">
        <v>18325</v>
      </c>
      <c r="C182" s="454" t="s">
        <v>18320</v>
      </c>
      <c r="D182" s="454" t="s">
        <v>17402</v>
      </c>
      <c r="E182" s="72">
        <v>43800</v>
      </c>
      <c r="F182" s="71">
        <v>2026</v>
      </c>
      <c r="G182" s="456" t="s">
        <v>18321</v>
      </c>
      <c r="H182" s="454">
        <v>1124155381</v>
      </c>
    </row>
    <row r="183" spans="1:8" ht="39.9" customHeight="1" x14ac:dyDescent="0.2">
      <c r="A183" s="53">
        <v>2</v>
      </c>
      <c r="B183" s="454" t="s">
        <v>18322</v>
      </c>
      <c r="C183" s="454" t="s">
        <v>18320</v>
      </c>
      <c r="D183" s="454" t="s">
        <v>17402</v>
      </c>
      <c r="E183" s="72">
        <v>40940</v>
      </c>
      <c r="F183" s="71">
        <v>2026</v>
      </c>
      <c r="G183" s="456" t="s">
        <v>18323</v>
      </c>
      <c r="H183" s="454">
        <v>1124155316</v>
      </c>
    </row>
    <row r="184" spans="1:8" ht="39.9" customHeight="1" x14ac:dyDescent="0.2">
      <c r="A184" s="53"/>
      <c r="B184" s="477" t="s">
        <v>18314</v>
      </c>
      <c r="C184" s="477"/>
      <c r="D184" s="477"/>
      <c r="E184" s="53"/>
      <c r="F184" s="53"/>
      <c r="G184" s="53"/>
      <c r="H184" s="53"/>
    </row>
    <row r="185" spans="1:8" ht="39.9" customHeight="1" thickBot="1" x14ac:dyDescent="0.25">
      <c r="A185" s="53"/>
      <c r="B185" s="13" t="s">
        <v>5362</v>
      </c>
      <c r="C185" s="13" t="s">
        <v>5363</v>
      </c>
      <c r="D185" s="13" t="s">
        <v>5364</v>
      </c>
      <c r="E185" s="13" t="s">
        <v>5365</v>
      </c>
      <c r="F185" s="13" t="s">
        <v>5366</v>
      </c>
      <c r="G185" s="13" t="s">
        <v>5368</v>
      </c>
      <c r="H185" s="13" t="s">
        <v>5367</v>
      </c>
    </row>
    <row r="186" spans="1:8" ht="39.9" customHeight="1" thickTop="1" x14ac:dyDescent="0.2">
      <c r="A186" s="53">
        <v>1</v>
      </c>
      <c r="B186" s="454" t="s">
        <v>18326</v>
      </c>
      <c r="C186" s="454" t="s">
        <v>18327</v>
      </c>
      <c r="D186" s="454" t="s">
        <v>17427</v>
      </c>
      <c r="E186" s="72">
        <v>41456</v>
      </c>
      <c r="F186" s="71">
        <v>2026</v>
      </c>
      <c r="G186" s="456" t="s">
        <v>18328</v>
      </c>
      <c r="H186" s="454">
        <v>1124155365</v>
      </c>
    </row>
    <row r="187" spans="1:8" ht="39.9" customHeight="1" x14ac:dyDescent="0.2">
      <c r="A187" s="53">
        <v>2</v>
      </c>
      <c r="B187" s="454" t="s">
        <v>18329</v>
      </c>
      <c r="C187" s="454" t="s">
        <v>18327</v>
      </c>
      <c r="D187" s="454" t="s">
        <v>17427</v>
      </c>
      <c r="E187" s="72">
        <v>38169</v>
      </c>
      <c r="F187" s="71">
        <v>2026</v>
      </c>
      <c r="G187" s="456" t="s">
        <v>18330</v>
      </c>
      <c r="H187" s="454">
        <v>1124155332</v>
      </c>
    </row>
  </sheetData>
  <mergeCells count="11">
    <mergeCell ref="B144:D144"/>
    <mergeCell ref="B148:D148"/>
    <mergeCell ref="B152:D152"/>
    <mergeCell ref="B156:D156"/>
    <mergeCell ref="B160:D160"/>
    <mergeCell ref="B176:D176"/>
    <mergeCell ref="B180:D180"/>
    <mergeCell ref="B184:D184"/>
    <mergeCell ref="B164:D164"/>
    <mergeCell ref="B168:D168"/>
    <mergeCell ref="B172:D172"/>
  </mergeCells>
  <phoneticPr fontId="5"/>
  <pageMargins left="0.70866141732283472" right="0.18" top="0.74803149606299213" bottom="0.74803149606299213" header="0.31496062992125984" footer="0.31496062992125984"/>
  <pageSetup paperSize="9" scale="53" orientation="portrait" r:id="rId1"/>
  <rowBreaks count="19" manualBreakCount="19">
    <brk id="54" max="7" man="1"/>
    <brk id="65" max="16383" man="1"/>
    <brk id="75" max="7" man="1"/>
    <brk id="87" max="7" man="1"/>
    <brk id="99" max="7" man="1"/>
    <brk id="111" max="7" man="1"/>
    <brk id="121" max="7" man="1"/>
    <brk id="125" max="16383" man="1"/>
    <brk id="143" max="16383" man="1"/>
    <brk id="147" max="7" man="1"/>
    <brk id="151" max="7" man="1"/>
    <brk id="155" max="7" man="1"/>
    <brk id="159" max="7" man="1"/>
    <brk id="163" max="7" man="1"/>
    <brk id="167" max="16383" man="1"/>
    <brk id="171" max="16383" man="1"/>
    <brk id="175" max="16383" man="1"/>
    <brk id="179" max="16383" man="1"/>
    <brk id="18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/>
  </sheetPr>
  <dimension ref="A1:H60"/>
  <sheetViews>
    <sheetView view="pageBreakPreview" zoomScale="80" zoomScaleNormal="100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302" bestFit="1" customWidth="1"/>
    <col min="2" max="2" width="34.33203125" style="302" bestFit="1" customWidth="1"/>
    <col min="3" max="3" width="26.33203125" style="302" customWidth="1"/>
    <col min="4" max="4" width="18.33203125" style="302" bestFit="1" customWidth="1"/>
    <col min="5" max="5" width="18.109375" style="302" customWidth="1"/>
    <col min="6" max="6" width="16.33203125" style="302" customWidth="1"/>
    <col min="7" max="7" width="19" style="302" bestFit="1" customWidth="1"/>
    <col min="8" max="8" width="16.109375" style="302" bestFit="1" customWidth="1"/>
    <col min="9" max="16384" width="12.6640625" style="302"/>
  </cols>
  <sheetData>
    <row r="1" spans="1:8" s="57" customFormat="1" ht="39.9" customHeight="1" x14ac:dyDescent="0.2">
      <c r="B1" s="192" t="s">
        <v>16484</v>
      </c>
    </row>
    <row r="2" spans="1:8" s="57" customFormat="1" ht="39.9" customHeight="1" x14ac:dyDescent="0.2">
      <c r="B2" s="192" t="s">
        <v>14700</v>
      </c>
    </row>
    <row r="3" spans="1:8" s="57" customFormat="1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13153</v>
      </c>
      <c r="G3" s="13" t="s">
        <v>5368</v>
      </c>
      <c r="H3" s="13" t="s">
        <v>5367</v>
      </c>
    </row>
    <row r="4" spans="1:8" s="57" customFormat="1" ht="39.9" customHeight="1" thickTop="1" x14ac:dyDescent="0.2">
      <c r="A4" s="57">
        <v>1</v>
      </c>
      <c r="B4" s="17" t="s">
        <v>14694</v>
      </c>
      <c r="C4" s="17" t="s">
        <v>14695</v>
      </c>
      <c r="D4" s="17" t="s">
        <v>140</v>
      </c>
      <c r="E4" s="237" t="s">
        <v>14696</v>
      </c>
      <c r="F4" s="240" t="s">
        <v>14697</v>
      </c>
      <c r="G4" s="17" t="s">
        <v>14698</v>
      </c>
      <c r="H4" s="237" t="s">
        <v>14699</v>
      </c>
    </row>
    <row r="5" spans="1:8" s="57" customFormat="1" ht="39.9" customHeight="1" x14ac:dyDescent="0.2">
      <c r="A5" s="57">
        <v>2</v>
      </c>
      <c r="B5" s="17" t="s">
        <v>14701</v>
      </c>
      <c r="C5" s="17" t="s">
        <v>14695</v>
      </c>
      <c r="D5" s="17" t="s">
        <v>140</v>
      </c>
      <c r="E5" s="237" t="s">
        <v>14696</v>
      </c>
      <c r="F5" s="240" t="s">
        <v>14697</v>
      </c>
      <c r="G5" s="17" t="s">
        <v>14702</v>
      </c>
      <c r="H5" s="237" t="s">
        <v>14703</v>
      </c>
    </row>
    <row r="6" spans="1:8" s="57" customFormat="1" ht="39.9" customHeight="1" x14ac:dyDescent="0.2">
      <c r="A6" s="57">
        <v>3</v>
      </c>
      <c r="B6" s="17" t="s">
        <v>14704</v>
      </c>
      <c r="C6" s="17" t="s">
        <v>14695</v>
      </c>
      <c r="D6" s="17" t="s">
        <v>140</v>
      </c>
      <c r="E6" s="237" t="s">
        <v>14705</v>
      </c>
      <c r="F6" s="240" t="s">
        <v>14697</v>
      </c>
      <c r="G6" s="17" t="s">
        <v>14706</v>
      </c>
      <c r="H6" s="237" t="s">
        <v>14707</v>
      </c>
    </row>
    <row r="7" spans="1:8" s="57" customFormat="1" ht="39.9" customHeight="1" x14ac:dyDescent="0.2">
      <c r="A7" s="57">
        <v>4</v>
      </c>
      <c r="B7" s="17" t="s">
        <v>14708</v>
      </c>
      <c r="C7" s="17" t="s">
        <v>14695</v>
      </c>
      <c r="D7" s="17" t="s">
        <v>140</v>
      </c>
      <c r="E7" s="237" t="s">
        <v>14709</v>
      </c>
      <c r="F7" s="240" t="s">
        <v>14697</v>
      </c>
      <c r="G7" s="17" t="s">
        <v>14710</v>
      </c>
      <c r="H7" s="237" t="s">
        <v>14711</v>
      </c>
    </row>
    <row r="8" spans="1:8" s="57" customFormat="1" ht="39.9" customHeight="1" x14ac:dyDescent="0.2">
      <c r="A8" s="57">
        <v>5</v>
      </c>
      <c r="B8" s="17" t="s">
        <v>14712</v>
      </c>
      <c r="C8" s="17" t="s">
        <v>14713</v>
      </c>
      <c r="D8" s="17" t="s">
        <v>140</v>
      </c>
      <c r="E8" s="237" t="s">
        <v>14696</v>
      </c>
      <c r="F8" s="240" t="s">
        <v>14714</v>
      </c>
      <c r="G8" s="17" t="s">
        <v>14715</v>
      </c>
      <c r="H8" s="237" t="s">
        <v>14716</v>
      </c>
    </row>
    <row r="9" spans="1:8" s="57" customFormat="1" ht="39.9" customHeight="1" x14ac:dyDescent="0.2">
      <c r="A9" s="57">
        <v>6</v>
      </c>
      <c r="B9" s="17" t="s">
        <v>14717</v>
      </c>
      <c r="C9" s="17" t="s">
        <v>14713</v>
      </c>
      <c r="D9" s="17" t="s">
        <v>140</v>
      </c>
      <c r="E9" s="237" t="s">
        <v>14696</v>
      </c>
      <c r="F9" s="240" t="s">
        <v>14714</v>
      </c>
      <c r="G9" s="17" t="s">
        <v>14718</v>
      </c>
      <c r="H9" s="237" t="s">
        <v>14719</v>
      </c>
    </row>
    <row r="10" spans="1:8" s="57" customFormat="1" ht="39.9" customHeight="1" x14ac:dyDescent="0.2">
      <c r="A10" s="57">
        <v>7</v>
      </c>
      <c r="B10" s="17" t="s">
        <v>14720</v>
      </c>
      <c r="C10" s="17" t="s">
        <v>14721</v>
      </c>
      <c r="D10" s="17" t="s">
        <v>140</v>
      </c>
      <c r="E10" s="237" t="s">
        <v>14722</v>
      </c>
      <c r="F10" s="240" t="s">
        <v>14723</v>
      </c>
      <c r="G10" s="17" t="s">
        <v>14724</v>
      </c>
      <c r="H10" s="237" t="s">
        <v>14725</v>
      </c>
    </row>
    <row r="11" spans="1:8" s="57" customFormat="1" ht="39.9" customHeight="1" x14ac:dyDescent="0.2">
      <c r="A11" s="57">
        <v>8</v>
      </c>
      <c r="B11" s="17" t="s">
        <v>14726</v>
      </c>
      <c r="C11" s="17" t="s">
        <v>14721</v>
      </c>
      <c r="D11" s="17" t="s">
        <v>140</v>
      </c>
      <c r="E11" s="237" t="s">
        <v>14722</v>
      </c>
      <c r="F11" s="240" t="s">
        <v>14723</v>
      </c>
      <c r="G11" s="17" t="s">
        <v>14727</v>
      </c>
      <c r="H11" s="237" t="s">
        <v>14728</v>
      </c>
    </row>
    <row r="12" spans="1:8" s="57" customFormat="1" ht="39.9" customHeight="1" x14ac:dyDescent="0.2">
      <c r="A12" s="57">
        <v>9</v>
      </c>
      <c r="B12" s="17" t="s">
        <v>14729</v>
      </c>
      <c r="C12" s="17" t="s">
        <v>14730</v>
      </c>
      <c r="D12" s="17" t="s">
        <v>140</v>
      </c>
      <c r="E12" s="237" t="s">
        <v>14731</v>
      </c>
      <c r="F12" s="240" t="s">
        <v>14732</v>
      </c>
      <c r="G12" s="17" t="s">
        <v>14733</v>
      </c>
      <c r="H12" s="237" t="s">
        <v>14734</v>
      </c>
    </row>
    <row r="13" spans="1:8" s="57" customFormat="1" ht="39.9" customHeight="1" x14ac:dyDescent="0.2">
      <c r="A13" s="57">
        <v>10</v>
      </c>
      <c r="B13" s="17" t="s">
        <v>14735</v>
      </c>
      <c r="C13" s="17" t="s">
        <v>14730</v>
      </c>
      <c r="D13" s="17" t="s">
        <v>140</v>
      </c>
      <c r="E13" s="237" t="s">
        <v>14731</v>
      </c>
      <c r="F13" s="240" t="s">
        <v>14732</v>
      </c>
      <c r="G13" s="17" t="s">
        <v>14736</v>
      </c>
      <c r="H13" s="237" t="s">
        <v>14737</v>
      </c>
    </row>
    <row r="14" spans="1:8" s="57" customFormat="1" ht="39.9" customHeight="1" x14ac:dyDescent="0.2">
      <c r="A14" s="57">
        <v>11</v>
      </c>
      <c r="B14" s="17" t="s">
        <v>14745</v>
      </c>
      <c r="C14" s="17" t="s">
        <v>14738</v>
      </c>
      <c r="D14" s="17" t="s">
        <v>140</v>
      </c>
      <c r="E14" s="237" t="s">
        <v>14709</v>
      </c>
      <c r="F14" s="240" t="s">
        <v>14739</v>
      </c>
      <c r="G14" s="17" t="s">
        <v>14740</v>
      </c>
      <c r="H14" s="237" t="s">
        <v>14741</v>
      </c>
    </row>
    <row r="15" spans="1:8" s="57" customFormat="1" ht="39.9" customHeight="1" x14ac:dyDescent="0.2">
      <c r="A15" s="57">
        <v>12</v>
      </c>
      <c r="B15" s="17" t="s">
        <v>14742</v>
      </c>
      <c r="C15" s="17" t="s">
        <v>14738</v>
      </c>
      <c r="D15" s="17" t="s">
        <v>140</v>
      </c>
      <c r="E15" s="237" t="s">
        <v>14709</v>
      </c>
      <c r="F15" s="240" t="s">
        <v>14739</v>
      </c>
      <c r="G15" s="17" t="s">
        <v>14743</v>
      </c>
      <c r="H15" s="237" t="s">
        <v>14744</v>
      </c>
    </row>
    <row r="16" spans="1:8" s="57" customFormat="1" ht="39.9" customHeight="1" x14ac:dyDescent="0.2">
      <c r="B16" s="192" t="s">
        <v>14746</v>
      </c>
    </row>
    <row r="17" spans="1:8" s="57" customFormat="1" ht="39.9" customHeight="1" thickBot="1" x14ac:dyDescent="0.25">
      <c r="B17" s="13" t="s">
        <v>5362</v>
      </c>
      <c r="C17" s="13" t="s">
        <v>5363</v>
      </c>
      <c r="D17" s="13" t="s">
        <v>5364</v>
      </c>
      <c r="E17" s="13" t="s">
        <v>5365</v>
      </c>
      <c r="F17" s="13" t="s">
        <v>13153</v>
      </c>
      <c r="G17" s="13" t="s">
        <v>5368</v>
      </c>
      <c r="H17" s="13" t="s">
        <v>5367</v>
      </c>
    </row>
    <row r="18" spans="1:8" s="57" customFormat="1" ht="39.9" customHeight="1" thickTop="1" x14ac:dyDescent="0.2">
      <c r="A18" s="57">
        <v>1</v>
      </c>
      <c r="B18" s="17" t="s">
        <v>14747</v>
      </c>
      <c r="C18" s="17" t="s">
        <v>14748</v>
      </c>
      <c r="D18" s="17" t="s">
        <v>140</v>
      </c>
      <c r="E18" s="237" t="s">
        <v>14749</v>
      </c>
      <c r="F18" s="240" t="s">
        <v>14750</v>
      </c>
      <c r="G18" s="17" t="s">
        <v>14751</v>
      </c>
      <c r="H18" s="237" t="s">
        <v>14752</v>
      </c>
    </row>
    <row r="19" spans="1:8" s="57" customFormat="1" ht="39.9" customHeight="1" x14ac:dyDescent="0.2">
      <c r="A19" s="57">
        <v>2</v>
      </c>
      <c r="B19" s="17" t="s">
        <v>14753</v>
      </c>
      <c r="C19" s="17" t="s">
        <v>14748</v>
      </c>
      <c r="D19" s="17" t="s">
        <v>140</v>
      </c>
      <c r="E19" s="237" t="s">
        <v>14754</v>
      </c>
      <c r="F19" s="240" t="s">
        <v>14750</v>
      </c>
      <c r="G19" s="17" t="s">
        <v>14755</v>
      </c>
      <c r="H19" s="237" t="s">
        <v>14756</v>
      </c>
    </row>
    <row r="20" spans="1:8" s="57" customFormat="1" ht="39.9" customHeight="1" x14ac:dyDescent="0.2">
      <c r="A20" s="57">
        <v>3</v>
      </c>
      <c r="B20" s="17" t="s">
        <v>14757</v>
      </c>
      <c r="C20" s="17" t="s">
        <v>14748</v>
      </c>
      <c r="D20" s="17" t="s">
        <v>140</v>
      </c>
      <c r="E20" s="237" t="s">
        <v>14754</v>
      </c>
      <c r="F20" s="240" t="s">
        <v>14750</v>
      </c>
      <c r="G20" s="17" t="s">
        <v>14758</v>
      </c>
      <c r="H20" s="237" t="s">
        <v>14759</v>
      </c>
    </row>
    <row r="21" spans="1:8" s="57" customFormat="1" ht="39.9" customHeight="1" x14ac:dyDescent="0.2">
      <c r="A21" s="57">
        <v>4</v>
      </c>
      <c r="B21" s="17" t="s">
        <v>14760</v>
      </c>
      <c r="C21" s="17" t="s">
        <v>14761</v>
      </c>
      <c r="D21" s="17" t="s">
        <v>140</v>
      </c>
      <c r="E21" s="237" t="s">
        <v>14696</v>
      </c>
      <c r="F21" s="240" t="s">
        <v>14762</v>
      </c>
      <c r="G21" s="17" t="s">
        <v>14763</v>
      </c>
      <c r="H21" s="237" t="s">
        <v>14764</v>
      </c>
    </row>
    <row r="22" spans="1:8" s="57" customFormat="1" ht="39.9" customHeight="1" x14ac:dyDescent="0.2">
      <c r="A22" s="57">
        <v>5</v>
      </c>
      <c r="B22" s="17" t="s">
        <v>14765</v>
      </c>
      <c r="C22" s="17" t="s">
        <v>14761</v>
      </c>
      <c r="D22" s="17" t="s">
        <v>140</v>
      </c>
      <c r="E22" s="237" t="s">
        <v>14696</v>
      </c>
      <c r="F22" s="240" t="s">
        <v>14762</v>
      </c>
      <c r="G22" s="17" t="s">
        <v>14766</v>
      </c>
      <c r="H22" s="237" t="s">
        <v>14767</v>
      </c>
    </row>
    <row r="23" spans="1:8" s="57" customFormat="1" ht="39.9" customHeight="1" x14ac:dyDescent="0.2">
      <c r="A23" s="57">
        <v>6</v>
      </c>
      <c r="B23" s="17" t="s">
        <v>14768</v>
      </c>
      <c r="C23" s="17" t="s">
        <v>14761</v>
      </c>
      <c r="D23" s="17" t="s">
        <v>140</v>
      </c>
      <c r="E23" s="237" t="s">
        <v>14705</v>
      </c>
      <c r="F23" s="240" t="s">
        <v>14769</v>
      </c>
      <c r="G23" s="17" t="s">
        <v>14770</v>
      </c>
      <c r="H23" s="237" t="s">
        <v>14771</v>
      </c>
    </row>
    <row r="24" spans="1:8" s="57" customFormat="1" ht="39.9" customHeight="1" x14ac:dyDescent="0.2">
      <c r="A24" s="57">
        <v>7</v>
      </c>
      <c r="B24" s="17" t="s">
        <v>14772</v>
      </c>
      <c r="C24" s="17" t="s">
        <v>14761</v>
      </c>
      <c r="D24" s="17" t="s">
        <v>140</v>
      </c>
      <c r="E24" s="237" t="s">
        <v>14705</v>
      </c>
      <c r="F24" s="240" t="s">
        <v>14769</v>
      </c>
      <c r="G24" s="17" t="s">
        <v>14773</v>
      </c>
      <c r="H24" s="237" t="s">
        <v>14774</v>
      </c>
    </row>
    <row r="25" spans="1:8" s="57" customFormat="1" ht="39.9" customHeight="1" x14ac:dyDescent="0.2">
      <c r="A25" s="57">
        <v>8</v>
      </c>
      <c r="B25" s="17" t="s">
        <v>14775</v>
      </c>
      <c r="C25" s="17" t="s">
        <v>14761</v>
      </c>
      <c r="D25" s="17" t="s">
        <v>140</v>
      </c>
      <c r="E25" s="237" t="s">
        <v>14709</v>
      </c>
      <c r="F25" s="240" t="s">
        <v>14776</v>
      </c>
      <c r="G25" s="17" t="s">
        <v>14777</v>
      </c>
      <c r="H25" s="237" t="s">
        <v>14778</v>
      </c>
    </row>
    <row r="26" spans="1:8" s="57" customFormat="1" ht="39.9" customHeight="1" x14ac:dyDescent="0.2">
      <c r="A26" s="57">
        <v>9</v>
      </c>
      <c r="B26" s="17" t="s">
        <v>14779</v>
      </c>
      <c r="C26" s="17" t="s">
        <v>14761</v>
      </c>
      <c r="D26" s="17" t="s">
        <v>140</v>
      </c>
      <c r="E26" s="237" t="s">
        <v>14709</v>
      </c>
      <c r="F26" s="240" t="s">
        <v>14776</v>
      </c>
      <c r="G26" s="17" t="s">
        <v>14780</v>
      </c>
      <c r="H26" s="237" t="s">
        <v>14781</v>
      </c>
    </row>
    <row r="27" spans="1:8" s="57" customFormat="1" ht="39.9" customHeight="1" x14ac:dyDescent="0.2">
      <c r="A27" s="57">
        <v>10</v>
      </c>
      <c r="B27" s="17" t="s">
        <v>14782</v>
      </c>
      <c r="C27" s="17" t="s">
        <v>14783</v>
      </c>
      <c r="D27" s="17" t="s">
        <v>140</v>
      </c>
      <c r="E27" s="237" t="s">
        <v>14696</v>
      </c>
      <c r="F27" s="240" t="s">
        <v>14784</v>
      </c>
      <c r="G27" s="17" t="s">
        <v>14785</v>
      </c>
      <c r="H27" s="237" t="s">
        <v>14786</v>
      </c>
    </row>
    <row r="28" spans="1:8" s="57" customFormat="1" ht="39.9" customHeight="1" x14ac:dyDescent="0.2">
      <c r="A28" s="57">
        <v>11</v>
      </c>
      <c r="B28" s="17" t="s">
        <v>14787</v>
      </c>
      <c r="C28" s="17" t="s">
        <v>14788</v>
      </c>
      <c r="D28" s="17" t="s">
        <v>140</v>
      </c>
      <c r="E28" s="237" t="s">
        <v>14754</v>
      </c>
      <c r="F28" s="240" t="s">
        <v>14789</v>
      </c>
      <c r="G28" s="17" t="s">
        <v>14790</v>
      </c>
      <c r="H28" s="237" t="s">
        <v>14791</v>
      </c>
    </row>
    <row r="29" spans="1:8" s="57" customFormat="1" ht="39.9" customHeight="1" x14ac:dyDescent="0.2">
      <c r="A29" s="57">
        <v>12</v>
      </c>
      <c r="B29" s="17" t="s">
        <v>14792</v>
      </c>
      <c r="C29" s="17" t="s">
        <v>14793</v>
      </c>
      <c r="D29" s="17" t="s">
        <v>140</v>
      </c>
      <c r="E29" s="237" t="s">
        <v>14794</v>
      </c>
      <c r="F29" s="240" t="s">
        <v>14795</v>
      </c>
      <c r="G29" s="17" t="s">
        <v>14796</v>
      </c>
      <c r="H29" s="237" t="s">
        <v>14797</v>
      </c>
    </row>
    <row r="30" spans="1:8" s="57" customFormat="1" ht="39.9" customHeight="1" x14ac:dyDescent="0.2">
      <c r="A30" s="57">
        <v>13</v>
      </c>
      <c r="B30" s="17" t="s">
        <v>14798</v>
      </c>
      <c r="C30" s="17" t="s">
        <v>14793</v>
      </c>
      <c r="D30" s="17" t="s">
        <v>140</v>
      </c>
      <c r="E30" s="237" t="s">
        <v>14794</v>
      </c>
      <c r="F30" s="240" t="s">
        <v>14795</v>
      </c>
      <c r="G30" s="17" t="s">
        <v>14799</v>
      </c>
      <c r="H30" s="237" t="s">
        <v>14800</v>
      </c>
    </row>
    <row r="31" spans="1:8" s="57" customFormat="1" ht="39.9" customHeight="1" x14ac:dyDescent="0.2">
      <c r="B31" s="192" t="s">
        <v>14801</v>
      </c>
    </row>
    <row r="32" spans="1:8" s="57" customFormat="1" ht="39.9" customHeight="1" thickBot="1" x14ac:dyDescent="0.25">
      <c r="B32" s="13" t="s">
        <v>5362</v>
      </c>
      <c r="C32" s="13" t="s">
        <v>5363</v>
      </c>
      <c r="D32" s="13" t="s">
        <v>5364</v>
      </c>
      <c r="E32" s="13" t="s">
        <v>5365</v>
      </c>
      <c r="F32" s="13" t="s">
        <v>13153</v>
      </c>
      <c r="G32" s="13" t="s">
        <v>5368</v>
      </c>
      <c r="H32" s="13" t="s">
        <v>5367</v>
      </c>
    </row>
    <row r="33" spans="1:8" s="57" customFormat="1" ht="39.9" customHeight="1" thickTop="1" x14ac:dyDescent="0.2">
      <c r="A33" s="57">
        <v>1</v>
      </c>
      <c r="B33" s="17" t="s">
        <v>14802</v>
      </c>
      <c r="C33" s="17" t="s">
        <v>14803</v>
      </c>
      <c r="D33" s="17" t="s">
        <v>140</v>
      </c>
      <c r="E33" s="237" t="s">
        <v>14696</v>
      </c>
      <c r="F33" s="240" t="s">
        <v>14804</v>
      </c>
      <c r="G33" s="17" t="s">
        <v>14805</v>
      </c>
      <c r="H33" s="237" t="s">
        <v>14806</v>
      </c>
    </row>
    <row r="34" spans="1:8" s="57" customFormat="1" ht="39.9" customHeight="1" x14ac:dyDescent="0.2">
      <c r="A34" s="57">
        <v>2</v>
      </c>
      <c r="B34" s="17" t="s">
        <v>14807</v>
      </c>
      <c r="C34" s="17" t="s">
        <v>14803</v>
      </c>
      <c r="D34" s="17" t="s">
        <v>140</v>
      </c>
      <c r="E34" s="237" t="s">
        <v>14696</v>
      </c>
      <c r="F34" s="240" t="s">
        <v>14804</v>
      </c>
      <c r="G34" s="17" t="s">
        <v>14808</v>
      </c>
      <c r="H34" s="237" t="s">
        <v>14809</v>
      </c>
    </row>
    <row r="35" spans="1:8" s="57" customFormat="1" ht="39.9" customHeight="1" x14ac:dyDescent="0.2">
      <c r="A35" s="57">
        <v>3</v>
      </c>
      <c r="B35" s="17" t="s">
        <v>14810</v>
      </c>
      <c r="C35" s="17" t="s">
        <v>14803</v>
      </c>
      <c r="D35" s="17" t="s">
        <v>140</v>
      </c>
      <c r="E35" s="237" t="s">
        <v>14705</v>
      </c>
      <c r="F35" s="240" t="s">
        <v>14804</v>
      </c>
      <c r="G35" s="17" t="s">
        <v>14811</v>
      </c>
      <c r="H35" s="237" t="s">
        <v>14812</v>
      </c>
    </row>
    <row r="36" spans="1:8" s="57" customFormat="1" ht="39.9" customHeight="1" x14ac:dyDescent="0.2">
      <c r="A36" s="57">
        <v>4</v>
      </c>
      <c r="B36" s="17" t="s">
        <v>14813</v>
      </c>
      <c r="C36" s="17" t="s">
        <v>14803</v>
      </c>
      <c r="D36" s="17" t="s">
        <v>140</v>
      </c>
      <c r="E36" s="237" t="s">
        <v>14705</v>
      </c>
      <c r="F36" s="240" t="s">
        <v>14804</v>
      </c>
      <c r="G36" s="17" t="s">
        <v>14814</v>
      </c>
      <c r="H36" s="237" t="s">
        <v>14815</v>
      </c>
    </row>
    <row r="37" spans="1:8" s="57" customFormat="1" ht="39.9" customHeight="1" x14ac:dyDescent="0.2">
      <c r="A37" s="57">
        <v>5</v>
      </c>
      <c r="B37" s="17" t="s">
        <v>14816</v>
      </c>
      <c r="C37" s="17" t="s">
        <v>14803</v>
      </c>
      <c r="D37" s="17" t="s">
        <v>140</v>
      </c>
      <c r="E37" s="237" t="s">
        <v>14709</v>
      </c>
      <c r="F37" s="240" t="s">
        <v>14804</v>
      </c>
      <c r="G37" s="17" t="s">
        <v>14817</v>
      </c>
      <c r="H37" s="237" t="s">
        <v>14818</v>
      </c>
    </row>
    <row r="38" spans="1:8" s="57" customFormat="1" ht="39.9" customHeight="1" x14ac:dyDescent="0.2">
      <c r="A38" s="57">
        <v>6</v>
      </c>
      <c r="B38" s="17" t="s">
        <v>14819</v>
      </c>
      <c r="C38" s="17" t="s">
        <v>14803</v>
      </c>
      <c r="D38" s="17" t="s">
        <v>140</v>
      </c>
      <c r="E38" s="237" t="s">
        <v>14709</v>
      </c>
      <c r="F38" s="240" t="s">
        <v>14804</v>
      </c>
      <c r="G38" s="17" t="s">
        <v>14820</v>
      </c>
      <c r="H38" s="237" t="s">
        <v>14821</v>
      </c>
    </row>
    <row r="39" spans="1:8" s="57" customFormat="1" ht="39.9" customHeight="1" x14ac:dyDescent="0.2">
      <c r="A39" s="57">
        <v>7</v>
      </c>
      <c r="B39" s="17" t="s">
        <v>14822</v>
      </c>
      <c r="C39" s="17" t="s">
        <v>14823</v>
      </c>
      <c r="D39" s="17" t="s">
        <v>140</v>
      </c>
      <c r="E39" s="237" t="s">
        <v>14696</v>
      </c>
      <c r="F39" s="240" t="s">
        <v>14824</v>
      </c>
      <c r="G39" s="17" t="s">
        <v>14825</v>
      </c>
      <c r="H39" s="237" t="s">
        <v>14826</v>
      </c>
    </row>
    <row r="40" spans="1:8" s="57" customFormat="1" ht="39.9" customHeight="1" x14ac:dyDescent="0.2">
      <c r="A40" s="57">
        <v>8</v>
      </c>
      <c r="B40" s="17" t="s">
        <v>14827</v>
      </c>
      <c r="C40" s="17" t="s">
        <v>14823</v>
      </c>
      <c r="D40" s="17" t="s">
        <v>140</v>
      </c>
      <c r="E40" s="237" t="s">
        <v>14696</v>
      </c>
      <c r="F40" s="240" t="s">
        <v>14824</v>
      </c>
      <c r="G40" s="17" t="s">
        <v>14828</v>
      </c>
      <c r="H40" s="237" t="s">
        <v>14829</v>
      </c>
    </row>
    <row r="41" spans="1:8" s="57" customFormat="1" ht="39.9" customHeight="1" x14ac:dyDescent="0.2">
      <c r="A41" s="57">
        <v>9</v>
      </c>
      <c r="B41" s="17" t="s">
        <v>14830</v>
      </c>
      <c r="C41" s="17" t="s">
        <v>14831</v>
      </c>
      <c r="D41" s="17" t="s">
        <v>140</v>
      </c>
      <c r="E41" s="237" t="s">
        <v>14722</v>
      </c>
      <c r="F41" s="240" t="s">
        <v>14832</v>
      </c>
      <c r="G41" s="17" t="s">
        <v>14833</v>
      </c>
      <c r="H41" s="237" t="s">
        <v>14834</v>
      </c>
    </row>
    <row r="42" spans="1:8" s="57" customFormat="1" ht="39.9" customHeight="1" x14ac:dyDescent="0.2">
      <c r="A42" s="57">
        <v>10</v>
      </c>
      <c r="B42" s="17" t="s">
        <v>14835</v>
      </c>
      <c r="C42" s="17" t="s">
        <v>14836</v>
      </c>
      <c r="D42" s="17" t="s">
        <v>140</v>
      </c>
      <c r="E42" s="237" t="s">
        <v>14837</v>
      </c>
      <c r="F42" s="240" t="s">
        <v>14838</v>
      </c>
      <c r="G42" s="17" t="s">
        <v>14839</v>
      </c>
      <c r="H42" s="237" t="s">
        <v>14840</v>
      </c>
    </row>
    <row r="43" spans="1:8" s="57" customFormat="1" ht="39.9" customHeight="1" x14ac:dyDescent="0.2">
      <c r="A43" s="57">
        <v>11</v>
      </c>
      <c r="B43" s="17" t="s">
        <v>14841</v>
      </c>
      <c r="C43" s="17" t="s">
        <v>14836</v>
      </c>
      <c r="D43" s="17" t="s">
        <v>140</v>
      </c>
      <c r="E43" s="237" t="s">
        <v>14837</v>
      </c>
      <c r="F43" s="240" t="s">
        <v>14838</v>
      </c>
      <c r="G43" s="17" t="s">
        <v>14842</v>
      </c>
      <c r="H43" s="237" t="s">
        <v>14843</v>
      </c>
    </row>
    <row r="44" spans="1:8" s="57" customFormat="1" ht="39.9" customHeight="1" x14ac:dyDescent="0.2">
      <c r="A44" s="57">
        <v>12</v>
      </c>
      <c r="B44" s="17" t="s">
        <v>14844</v>
      </c>
      <c r="C44" s="17" t="s">
        <v>14845</v>
      </c>
      <c r="D44" s="17" t="s">
        <v>140</v>
      </c>
      <c r="E44" s="237" t="s">
        <v>14837</v>
      </c>
      <c r="F44" s="240" t="s">
        <v>14846</v>
      </c>
      <c r="G44" s="17" t="s">
        <v>14847</v>
      </c>
      <c r="H44" s="237" t="s">
        <v>14848</v>
      </c>
    </row>
    <row r="45" spans="1:8" s="57" customFormat="1" ht="39.9" customHeight="1" x14ac:dyDescent="0.2">
      <c r="A45" s="57">
        <v>13</v>
      </c>
      <c r="B45" s="17" t="s">
        <v>14849</v>
      </c>
      <c r="C45" s="17" t="s">
        <v>14845</v>
      </c>
      <c r="D45" s="17" t="s">
        <v>140</v>
      </c>
      <c r="E45" s="237" t="s">
        <v>14837</v>
      </c>
      <c r="F45" s="240" t="s">
        <v>14846</v>
      </c>
      <c r="G45" s="17" t="s">
        <v>14850</v>
      </c>
      <c r="H45" s="237" t="s">
        <v>14851</v>
      </c>
    </row>
    <row r="46" spans="1:8" s="57" customFormat="1" ht="39.9" customHeight="1" x14ac:dyDescent="0.2">
      <c r="B46" s="192" t="s">
        <v>14852</v>
      </c>
    </row>
    <row r="47" spans="1:8" s="57" customFormat="1" ht="39.9" customHeight="1" thickBot="1" x14ac:dyDescent="0.25">
      <c r="B47" s="13" t="s">
        <v>5362</v>
      </c>
      <c r="C47" s="13" t="s">
        <v>5363</v>
      </c>
      <c r="D47" s="13" t="s">
        <v>5364</v>
      </c>
      <c r="E47" s="13" t="s">
        <v>5365</v>
      </c>
      <c r="F47" s="13" t="s">
        <v>13153</v>
      </c>
      <c r="G47" s="13" t="s">
        <v>5368</v>
      </c>
      <c r="H47" s="13" t="s">
        <v>5367</v>
      </c>
    </row>
    <row r="48" spans="1:8" s="57" customFormat="1" ht="39.9" customHeight="1" thickTop="1" x14ac:dyDescent="0.2">
      <c r="A48" s="57">
        <v>1</v>
      </c>
      <c r="B48" s="17" t="s">
        <v>14853</v>
      </c>
      <c r="C48" s="17" t="s">
        <v>14854</v>
      </c>
      <c r="D48" s="17" t="s">
        <v>140</v>
      </c>
      <c r="E48" s="237" t="s">
        <v>14696</v>
      </c>
      <c r="F48" s="240" t="s">
        <v>14855</v>
      </c>
      <c r="G48" s="17" t="s">
        <v>14856</v>
      </c>
      <c r="H48" s="237" t="s">
        <v>14857</v>
      </c>
    </row>
    <row r="49" spans="1:8" s="57" customFormat="1" ht="39.9" customHeight="1" x14ac:dyDescent="0.2">
      <c r="A49" s="57">
        <v>2</v>
      </c>
      <c r="B49" s="17" t="s">
        <v>14858</v>
      </c>
      <c r="C49" s="17" t="s">
        <v>14854</v>
      </c>
      <c r="D49" s="17" t="s">
        <v>140</v>
      </c>
      <c r="E49" s="237" t="s">
        <v>14696</v>
      </c>
      <c r="F49" s="240" t="s">
        <v>14855</v>
      </c>
      <c r="G49" s="17" t="s">
        <v>14859</v>
      </c>
      <c r="H49" s="237" t="s">
        <v>14860</v>
      </c>
    </row>
    <row r="50" spans="1:8" s="57" customFormat="1" ht="39.9" customHeight="1" x14ac:dyDescent="0.2">
      <c r="A50" s="57">
        <v>3</v>
      </c>
      <c r="B50" s="17" t="s">
        <v>14861</v>
      </c>
      <c r="C50" s="17" t="s">
        <v>14854</v>
      </c>
      <c r="D50" s="17" t="s">
        <v>140</v>
      </c>
      <c r="E50" s="237" t="s">
        <v>14705</v>
      </c>
      <c r="F50" s="240" t="s">
        <v>14855</v>
      </c>
      <c r="G50" s="17" t="s">
        <v>14862</v>
      </c>
      <c r="H50" s="237" t="s">
        <v>14863</v>
      </c>
    </row>
    <row r="51" spans="1:8" s="57" customFormat="1" ht="39.9" customHeight="1" x14ac:dyDescent="0.2">
      <c r="A51" s="57">
        <v>4</v>
      </c>
      <c r="B51" s="17" t="s">
        <v>14864</v>
      </c>
      <c r="C51" s="17" t="s">
        <v>14854</v>
      </c>
      <c r="D51" s="17" t="s">
        <v>140</v>
      </c>
      <c r="E51" s="237" t="s">
        <v>14705</v>
      </c>
      <c r="F51" s="240" t="s">
        <v>14855</v>
      </c>
      <c r="G51" s="17" t="s">
        <v>14865</v>
      </c>
      <c r="H51" s="237" t="s">
        <v>14866</v>
      </c>
    </row>
    <row r="52" spans="1:8" s="57" customFormat="1" ht="39.9" customHeight="1" x14ac:dyDescent="0.2">
      <c r="A52" s="57">
        <v>5</v>
      </c>
      <c r="B52" s="17" t="s">
        <v>14867</v>
      </c>
      <c r="C52" s="17" t="s">
        <v>14854</v>
      </c>
      <c r="D52" s="17" t="s">
        <v>140</v>
      </c>
      <c r="E52" s="237" t="s">
        <v>14709</v>
      </c>
      <c r="F52" s="240" t="s">
        <v>14855</v>
      </c>
      <c r="G52" s="17" t="s">
        <v>14868</v>
      </c>
      <c r="H52" s="237" t="s">
        <v>14869</v>
      </c>
    </row>
    <row r="53" spans="1:8" s="57" customFormat="1" ht="39.9" customHeight="1" x14ac:dyDescent="0.2">
      <c r="A53" s="57">
        <v>6</v>
      </c>
      <c r="B53" s="17" t="s">
        <v>14870</v>
      </c>
      <c r="C53" s="17" t="s">
        <v>14854</v>
      </c>
      <c r="D53" s="17" t="s">
        <v>140</v>
      </c>
      <c r="E53" s="237" t="s">
        <v>14709</v>
      </c>
      <c r="F53" s="240" t="s">
        <v>14855</v>
      </c>
      <c r="G53" s="17" t="s">
        <v>14871</v>
      </c>
      <c r="H53" s="237" t="s">
        <v>14872</v>
      </c>
    </row>
    <row r="54" spans="1:8" s="57" customFormat="1" ht="39.9" customHeight="1" x14ac:dyDescent="0.2">
      <c r="A54" s="57">
        <v>7</v>
      </c>
      <c r="B54" s="17" t="s">
        <v>14873</v>
      </c>
      <c r="C54" s="17" t="s">
        <v>14874</v>
      </c>
      <c r="D54" s="17" t="s">
        <v>140</v>
      </c>
      <c r="E54" s="237" t="s">
        <v>14875</v>
      </c>
      <c r="F54" s="240" t="s">
        <v>14876</v>
      </c>
      <c r="G54" s="17" t="s">
        <v>14877</v>
      </c>
      <c r="H54" s="237" t="s">
        <v>14878</v>
      </c>
    </row>
    <row r="55" spans="1:8" s="57" customFormat="1" ht="39.9" customHeight="1" x14ac:dyDescent="0.2">
      <c r="A55" s="57">
        <v>8</v>
      </c>
      <c r="B55" s="17" t="s">
        <v>14879</v>
      </c>
      <c r="C55" s="17" t="s">
        <v>14874</v>
      </c>
      <c r="D55" s="17" t="s">
        <v>140</v>
      </c>
      <c r="E55" s="237" t="s">
        <v>14875</v>
      </c>
      <c r="F55" s="240" t="s">
        <v>14876</v>
      </c>
      <c r="G55" s="17" t="s">
        <v>14880</v>
      </c>
      <c r="H55" s="237" t="s">
        <v>14881</v>
      </c>
    </row>
    <row r="56" spans="1:8" s="57" customFormat="1" ht="39.9" customHeight="1" x14ac:dyDescent="0.2">
      <c r="A56" s="57">
        <v>9</v>
      </c>
      <c r="B56" s="17" t="s">
        <v>14882</v>
      </c>
      <c r="C56" s="17" t="s">
        <v>14883</v>
      </c>
      <c r="D56" s="17" t="s">
        <v>140</v>
      </c>
      <c r="E56" s="237" t="s">
        <v>14696</v>
      </c>
      <c r="F56" s="240" t="s">
        <v>14884</v>
      </c>
      <c r="G56" s="17" t="s">
        <v>14885</v>
      </c>
      <c r="H56" s="237" t="s">
        <v>14886</v>
      </c>
    </row>
    <row r="57" spans="1:8" s="57" customFormat="1" ht="39.9" customHeight="1" x14ac:dyDescent="0.2">
      <c r="A57" s="57">
        <v>10</v>
      </c>
      <c r="B57" s="17" t="s">
        <v>14887</v>
      </c>
      <c r="C57" s="17" t="s">
        <v>14888</v>
      </c>
      <c r="D57" s="17" t="s">
        <v>140</v>
      </c>
      <c r="E57" s="237" t="s">
        <v>14705</v>
      </c>
      <c r="F57" s="240" t="s">
        <v>14889</v>
      </c>
      <c r="G57" s="17" t="s">
        <v>14890</v>
      </c>
      <c r="H57" s="237" t="s">
        <v>14891</v>
      </c>
    </row>
    <row r="58" spans="1:8" s="57" customFormat="1" ht="39.9" customHeight="1" x14ac:dyDescent="0.2">
      <c r="A58" s="57">
        <v>11</v>
      </c>
      <c r="B58" s="17" t="s">
        <v>14892</v>
      </c>
      <c r="C58" s="17" t="s">
        <v>14888</v>
      </c>
      <c r="D58" s="17" t="s">
        <v>140</v>
      </c>
      <c r="E58" s="237" t="s">
        <v>14705</v>
      </c>
      <c r="F58" s="240" t="s">
        <v>14889</v>
      </c>
      <c r="G58" s="17" t="s">
        <v>14893</v>
      </c>
      <c r="H58" s="237" t="s">
        <v>14894</v>
      </c>
    </row>
    <row r="59" spans="1:8" s="57" customFormat="1" ht="39.9" customHeight="1" x14ac:dyDescent="0.2">
      <c r="A59" s="57">
        <v>12</v>
      </c>
      <c r="B59" s="17" t="s">
        <v>14895</v>
      </c>
      <c r="C59" s="17" t="s">
        <v>14896</v>
      </c>
      <c r="D59" s="17" t="s">
        <v>140</v>
      </c>
      <c r="E59" s="237" t="s">
        <v>14754</v>
      </c>
      <c r="F59" s="240" t="s">
        <v>14897</v>
      </c>
      <c r="G59" s="17" t="s">
        <v>14898</v>
      </c>
      <c r="H59" s="237" t="s">
        <v>14899</v>
      </c>
    </row>
    <row r="60" spans="1:8" s="57" customFormat="1" ht="39.9" customHeight="1" x14ac:dyDescent="0.2">
      <c r="A60" s="57">
        <v>13</v>
      </c>
      <c r="B60" s="17" t="s">
        <v>14900</v>
      </c>
      <c r="C60" s="17" t="s">
        <v>14896</v>
      </c>
      <c r="D60" s="17" t="s">
        <v>140</v>
      </c>
      <c r="E60" s="237" t="s">
        <v>14754</v>
      </c>
      <c r="F60" s="240" t="s">
        <v>14897</v>
      </c>
      <c r="G60" s="17" t="s">
        <v>14901</v>
      </c>
      <c r="H60" s="237" t="s">
        <v>14902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scale="55" fitToWidth="4" fitToHeight="4" orientation="portrait" r:id="rId1"/>
  <headerFooter>
    <oddHeader>&amp;C&amp;"BIZ UDPゴシック,標準"&amp;22朝の読書用セット　大活字本</oddHeader>
  </headerFooter>
  <rowBreaks count="3" manualBreakCount="3">
    <brk id="15" max="7" man="1"/>
    <brk id="30" max="7" man="1"/>
    <brk id="45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/>
    <pageSetUpPr fitToPage="1"/>
  </sheetPr>
  <dimension ref="A1:F220"/>
  <sheetViews>
    <sheetView view="pageBreakPreview" zoomScale="80" zoomScaleNormal="62" zoomScaleSheetLayoutView="80" zoomScalePageLayoutView="70" workbookViewId="0">
      <selection activeCell="B1" sqref="B1"/>
    </sheetView>
  </sheetViews>
  <sheetFormatPr defaultColWidth="12.6640625" defaultRowHeight="39.9" customHeight="1" x14ac:dyDescent="0.2"/>
  <cols>
    <col min="1" max="1" width="5" style="285" bestFit="1" customWidth="1"/>
    <col min="2" max="2" width="54.21875" style="285" customWidth="1"/>
    <col min="3" max="3" width="32.33203125" style="285" customWidth="1"/>
    <col min="4" max="4" width="18.33203125" style="285" bestFit="1" customWidth="1"/>
    <col min="5" max="5" width="18.109375" style="322" customWidth="1"/>
    <col min="6" max="6" width="16.77734375" style="285" customWidth="1"/>
    <col min="7" max="7" width="19" style="285" bestFit="1" customWidth="1"/>
    <col min="8" max="8" width="16.109375" style="285" bestFit="1" customWidth="1"/>
    <col min="9" max="16384" width="12.6640625" style="285"/>
  </cols>
  <sheetData>
    <row r="1" spans="1:6" s="57" customFormat="1" ht="39.9" customHeight="1" x14ac:dyDescent="0.2">
      <c r="B1" s="192" t="s">
        <v>16484</v>
      </c>
      <c r="C1" s="173"/>
      <c r="D1" s="173"/>
      <c r="E1" s="173"/>
      <c r="F1" s="173"/>
    </row>
    <row r="2" spans="1:6" s="57" customFormat="1" ht="39.9" customHeight="1" x14ac:dyDescent="0.2">
      <c r="B2" s="477" t="s">
        <v>16499</v>
      </c>
      <c r="C2" s="477"/>
      <c r="D2" s="477"/>
      <c r="E2" s="477"/>
      <c r="F2" s="477"/>
    </row>
    <row r="3" spans="1:6" s="57" customFormat="1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5368</v>
      </c>
    </row>
    <row r="4" spans="1:6" s="57" customFormat="1" ht="39.9" customHeight="1" thickTop="1" x14ac:dyDescent="0.2">
      <c r="A4" s="57">
        <v>1</v>
      </c>
      <c r="B4" s="17" t="s">
        <v>15030</v>
      </c>
      <c r="C4" s="17"/>
      <c r="D4" s="17" t="s">
        <v>15140</v>
      </c>
      <c r="E4" s="237" t="s">
        <v>13980</v>
      </c>
      <c r="F4" s="17" t="s">
        <v>15031</v>
      </c>
    </row>
    <row r="5" spans="1:6" s="57" customFormat="1" ht="39.9" customHeight="1" x14ac:dyDescent="0.2">
      <c r="A5" s="57">
        <v>2</v>
      </c>
      <c r="B5" s="17" t="s">
        <v>15032</v>
      </c>
      <c r="C5" s="17" t="s">
        <v>15033</v>
      </c>
      <c r="D5" s="17" t="s">
        <v>589</v>
      </c>
      <c r="E5" s="237" t="s">
        <v>11538</v>
      </c>
      <c r="F5" s="17" t="s">
        <v>15034</v>
      </c>
    </row>
    <row r="6" spans="1:6" s="57" customFormat="1" ht="39.9" customHeight="1" x14ac:dyDescent="0.2">
      <c r="A6" s="57">
        <v>3</v>
      </c>
      <c r="B6" s="17" t="s">
        <v>15035</v>
      </c>
      <c r="C6" s="17" t="s">
        <v>15036</v>
      </c>
      <c r="D6" s="17" t="s">
        <v>137</v>
      </c>
      <c r="E6" s="237" t="s">
        <v>11396</v>
      </c>
      <c r="F6" s="17" t="s">
        <v>15037</v>
      </c>
    </row>
    <row r="7" spans="1:6" s="57" customFormat="1" ht="39.9" customHeight="1" x14ac:dyDescent="0.2">
      <c r="A7" s="57">
        <v>4</v>
      </c>
      <c r="B7" s="17" t="s">
        <v>15038</v>
      </c>
      <c r="C7" s="17"/>
      <c r="D7" s="17" t="s">
        <v>15039</v>
      </c>
      <c r="E7" s="237" t="s">
        <v>12339</v>
      </c>
      <c r="F7" s="17" t="s">
        <v>15040</v>
      </c>
    </row>
    <row r="8" spans="1:6" s="57" customFormat="1" ht="39.9" customHeight="1" x14ac:dyDescent="0.2">
      <c r="A8" s="57">
        <v>5</v>
      </c>
      <c r="B8" s="17" t="s">
        <v>15041</v>
      </c>
      <c r="C8" s="17" t="s">
        <v>15042</v>
      </c>
      <c r="D8" s="17" t="s">
        <v>153</v>
      </c>
      <c r="E8" s="237" t="s">
        <v>12419</v>
      </c>
      <c r="F8" s="17" t="s">
        <v>15043</v>
      </c>
    </row>
    <row r="9" spans="1:6" s="57" customFormat="1" ht="39.9" customHeight="1" x14ac:dyDescent="0.2">
      <c r="A9" s="57">
        <v>6</v>
      </c>
      <c r="B9" s="17" t="s">
        <v>15044</v>
      </c>
      <c r="C9" s="17" t="s">
        <v>15045</v>
      </c>
      <c r="D9" s="17" t="s">
        <v>153</v>
      </c>
      <c r="E9" s="237" t="s">
        <v>12341</v>
      </c>
      <c r="F9" s="17" t="s">
        <v>15046</v>
      </c>
    </row>
    <row r="10" spans="1:6" s="57" customFormat="1" ht="39.9" customHeight="1" x14ac:dyDescent="0.2">
      <c r="A10" s="57">
        <v>7</v>
      </c>
      <c r="B10" s="17" t="s">
        <v>15047</v>
      </c>
      <c r="C10" s="17" t="s">
        <v>15048</v>
      </c>
      <c r="D10" s="17" t="s">
        <v>15049</v>
      </c>
      <c r="E10" s="237" t="s">
        <v>12349</v>
      </c>
      <c r="F10" s="17" t="s">
        <v>15050</v>
      </c>
    </row>
    <row r="11" spans="1:6" s="57" customFormat="1" ht="39.9" customHeight="1" x14ac:dyDescent="0.2">
      <c r="A11" s="57">
        <v>8</v>
      </c>
      <c r="B11" s="17" t="s">
        <v>15051</v>
      </c>
      <c r="C11" s="17"/>
      <c r="D11" s="17" t="s">
        <v>15052</v>
      </c>
      <c r="E11" s="237" t="s">
        <v>11396</v>
      </c>
      <c r="F11" s="17" t="s">
        <v>15053</v>
      </c>
    </row>
    <row r="12" spans="1:6" s="57" customFormat="1" ht="39.9" customHeight="1" x14ac:dyDescent="0.2">
      <c r="A12" s="57">
        <v>9</v>
      </c>
      <c r="B12" s="17" t="s">
        <v>15054</v>
      </c>
      <c r="C12" s="17" t="s">
        <v>15055</v>
      </c>
      <c r="D12" s="17" t="s">
        <v>9359</v>
      </c>
      <c r="E12" s="237" t="s">
        <v>11619</v>
      </c>
      <c r="F12" s="17" t="s">
        <v>15056</v>
      </c>
    </row>
    <row r="13" spans="1:6" s="57" customFormat="1" ht="39.9" customHeight="1" x14ac:dyDescent="0.2">
      <c r="A13" s="57">
        <v>10</v>
      </c>
      <c r="B13" s="17" t="s">
        <v>15057</v>
      </c>
      <c r="C13" s="17" t="s">
        <v>15058</v>
      </c>
      <c r="D13" s="17" t="s">
        <v>287</v>
      </c>
      <c r="E13" s="237" t="s">
        <v>12349</v>
      </c>
      <c r="F13" s="17" t="s">
        <v>15059</v>
      </c>
    </row>
    <row r="14" spans="1:6" s="57" customFormat="1" ht="39.9" customHeight="1" x14ac:dyDescent="0.2">
      <c r="A14" s="57">
        <v>11</v>
      </c>
      <c r="B14" s="17" t="s">
        <v>15060</v>
      </c>
      <c r="C14" s="17" t="s">
        <v>15061</v>
      </c>
      <c r="D14" s="17" t="s">
        <v>13373</v>
      </c>
      <c r="E14" s="237" t="s">
        <v>12347</v>
      </c>
      <c r="F14" s="17" t="s">
        <v>15062</v>
      </c>
    </row>
    <row r="15" spans="1:6" s="57" customFormat="1" ht="39.9" customHeight="1" x14ac:dyDescent="0.2">
      <c r="A15" s="57">
        <v>12</v>
      </c>
      <c r="B15" s="17" t="s">
        <v>15063</v>
      </c>
      <c r="C15" s="17" t="s">
        <v>15064</v>
      </c>
      <c r="D15" s="17" t="s">
        <v>606</v>
      </c>
      <c r="E15" s="237" t="s">
        <v>9133</v>
      </c>
      <c r="F15" s="17" t="s">
        <v>15065</v>
      </c>
    </row>
    <row r="16" spans="1:6" s="57" customFormat="1" ht="39.9" customHeight="1" x14ac:dyDescent="0.2">
      <c r="A16" s="57">
        <v>13</v>
      </c>
      <c r="B16" s="17" t="s">
        <v>15066</v>
      </c>
      <c r="C16" s="17" t="s">
        <v>15067</v>
      </c>
      <c r="D16" s="17" t="s">
        <v>8645</v>
      </c>
      <c r="E16" s="237" t="s">
        <v>12356</v>
      </c>
      <c r="F16" s="17" t="s">
        <v>15068</v>
      </c>
    </row>
    <row r="17" spans="1:6" s="57" customFormat="1" ht="39.9" customHeight="1" x14ac:dyDescent="0.2">
      <c r="A17" s="57">
        <v>14</v>
      </c>
      <c r="B17" s="17" t="s">
        <v>15069</v>
      </c>
      <c r="C17" s="17" t="s">
        <v>15070</v>
      </c>
      <c r="D17" s="17" t="s">
        <v>233</v>
      </c>
      <c r="E17" s="237" t="s">
        <v>11542</v>
      </c>
      <c r="F17" s="17" t="s">
        <v>15071</v>
      </c>
    </row>
    <row r="18" spans="1:6" ht="39.9" customHeight="1" x14ac:dyDescent="0.2">
      <c r="A18" s="57">
        <v>15</v>
      </c>
      <c r="B18" s="17" t="s">
        <v>15072</v>
      </c>
      <c r="C18" s="17" t="s">
        <v>15073</v>
      </c>
      <c r="D18" s="17" t="s">
        <v>3439</v>
      </c>
      <c r="E18" s="237" t="s">
        <v>14253</v>
      </c>
      <c r="F18" s="17" t="s">
        <v>15074</v>
      </c>
    </row>
    <row r="19" spans="1:6" ht="39.9" customHeight="1" x14ac:dyDescent="0.2">
      <c r="A19" s="57">
        <v>16</v>
      </c>
      <c r="B19" s="17" t="s">
        <v>15075</v>
      </c>
      <c r="C19" s="17" t="s">
        <v>15076</v>
      </c>
      <c r="D19" s="17" t="s">
        <v>11211</v>
      </c>
      <c r="E19" s="237" t="s">
        <v>11617</v>
      </c>
      <c r="F19" s="17" t="s">
        <v>15077</v>
      </c>
    </row>
    <row r="20" spans="1:6" ht="39.9" customHeight="1" x14ac:dyDescent="0.2">
      <c r="A20" s="57">
        <v>17</v>
      </c>
      <c r="B20" s="17" t="s">
        <v>15078</v>
      </c>
      <c r="C20" s="17" t="s">
        <v>15079</v>
      </c>
      <c r="D20" s="17" t="s">
        <v>15080</v>
      </c>
      <c r="E20" s="237" t="s">
        <v>11446</v>
      </c>
      <c r="F20" s="17" t="s">
        <v>15081</v>
      </c>
    </row>
    <row r="21" spans="1:6" ht="39.9" customHeight="1" x14ac:dyDescent="0.2">
      <c r="A21" s="57">
        <v>18</v>
      </c>
      <c r="B21" s="17" t="s">
        <v>15082</v>
      </c>
      <c r="C21" s="17" t="s">
        <v>15083</v>
      </c>
      <c r="D21" s="17" t="s">
        <v>233</v>
      </c>
      <c r="E21" s="237" t="s">
        <v>12337</v>
      </c>
      <c r="F21" s="17" t="s">
        <v>15084</v>
      </c>
    </row>
    <row r="22" spans="1:6" ht="39.9" customHeight="1" x14ac:dyDescent="0.2">
      <c r="A22" s="57">
        <v>19</v>
      </c>
      <c r="B22" s="17" t="s">
        <v>15085</v>
      </c>
      <c r="C22" s="17" t="s">
        <v>15086</v>
      </c>
      <c r="D22" s="17" t="s">
        <v>15087</v>
      </c>
      <c r="E22" s="237" t="s">
        <v>11533</v>
      </c>
      <c r="F22" s="17" t="s">
        <v>15088</v>
      </c>
    </row>
    <row r="23" spans="1:6" ht="39.9" customHeight="1" x14ac:dyDescent="0.2">
      <c r="A23" s="57">
        <v>20</v>
      </c>
      <c r="B23" s="17" t="s">
        <v>15089</v>
      </c>
      <c r="C23" s="17" t="s">
        <v>15090</v>
      </c>
      <c r="D23" s="17" t="s">
        <v>14931</v>
      </c>
      <c r="E23" s="237" t="s">
        <v>11396</v>
      </c>
      <c r="F23" s="17" t="s">
        <v>15091</v>
      </c>
    </row>
    <row r="24" spans="1:6" ht="39.9" customHeight="1" x14ac:dyDescent="0.2">
      <c r="A24" s="57">
        <v>21</v>
      </c>
      <c r="B24" s="17" t="s">
        <v>15092</v>
      </c>
      <c r="C24" s="17" t="s">
        <v>15093</v>
      </c>
      <c r="D24" s="17" t="s">
        <v>15094</v>
      </c>
      <c r="E24" s="237" t="s">
        <v>12983</v>
      </c>
      <c r="F24" s="17" t="s">
        <v>15095</v>
      </c>
    </row>
    <row r="25" spans="1:6" ht="39.9" customHeight="1" x14ac:dyDescent="0.2">
      <c r="A25" s="57">
        <v>22</v>
      </c>
      <c r="B25" s="17" t="s">
        <v>15096</v>
      </c>
      <c r="C25" s="17" t="s">
        <v>15097</v>
      </c>
      <c r="D25" s="17" t="s">
        <v>287</v>
      </c>
      <c r="E25" s="237" t="s">
        <v>8406</v>
      </c>
      <c r="F25" s="17" t="s">
        <v>15098</v>
      </c>
    </row>
    <row r="26" spans="1:6" ht="39.9" customHeight="1" x14ac:dyDescent="0.2">
      <c r="A26" s="57">
        <v>23</v>
      </c>
      <c r="B26" s="17" t="s">
        <v>15099</v>
      </c>
      <c r="C26" s="17" t="s">
        <v>15100</v>
      </c>
      <c r="D26" s="17" t="s">
        <v>1362</v>
      </c>
      <c r="E26" s="237" t="s">
        <v>12345</v>
      </c>
      <c r="F26" s="17" t="s">
        <v>15101</v>
      </c>
    </row>
    <row r="27" spans="1:6" ht="39.9" customHeight="1" x14ac:dyDescent="0.2">
      <c r="A27" s="57">
        <v>24</v>
      </c>
      <c r="B27" s="17" t="s">
        <v>15102</v>
      </c>
      <c r="C27" s="17" t="s">
        <v>15103</v>
      </c>
      <c r="D27" s="17" t="s">
        <v>15104</v>
      </c>
      <c r="E27" s="237" t="s">
        <v>13980</v>
      </c>
      <c r="F27" s="17" t="s">
        <v>15105</v>
      </c>
    </row>
    <row r="28" spans="1:6" ht="39.9" customHeight="1" x14ac:dyDescent="0.2">
      <c r="A28" s="57">
        <v>25</v>
      </c>
      <c r="B28" s="17" t="s">
        <v>15106</v>
      </c>
      <c r="C28" s="17" t="s">
        <v>15107</v>
      </c>
      <c r="D28" s="17" t="s">
        <v>230</v>
      </c>
      <c r="E28" s="237" t="s">
        <v>12337</v>
      </c>
      <c r="F28" s="17" t="s">
        <v>15108</v>
      </c>
    </row>
    <row r="29" spans="1:6" ht="39.9" customHeight="1" x14ac:dyDescent="0.2">
      <c r="A29" s="57">
        <v>26</v>
      </c>
      <c r="B29" s="17" t="s">
        <v>15109</v>
      </c>
      <c r="C29" s="17" t="s">
        <v>15110</v>
      </c>
      <c r="D29" s="17" t="s">
        <v>287</v>
      </c>
      <c r="E29" s="237" t="s">
        <v>12345</v>
      </c>
      <c r="F29" s="17" t="s">
        <v>15111</v>
      </c>
    </row>
    <row r="30" spans="1:6" ht="39.9" customHeight="1" x14ac:dyDescent="0.2">
      <c r="A30" s="57">
        <v>27</v>
      </c>
      <c r="B30" s="17" t="s">
        <v>15112</v>
      </c>
      <c r="C30" s="17" t="s">
        <v>15113</v>
      </c>
      <c r="D30" s="17" t="s">
        <v>626</v>
      </c>
      <c r="E30" s="237" t="s">
        <v>12345</v>
      </c>
      <c r="F30" s="17" t="s">
        <v>15114</v>
      </c>
    </row>
    <row r="31" spans="1:6" ht="39.9" customHeight="1" x14ac:dyDescent="0.2">
      <c r="A31" s="57">
        <v>28</v>
      </c>
      <c r="B31" s="17" t="s">
        <v>15115</v>
      </c>
      <c r="C31" s="17" t="s">
        <v>1758</v>
      </c>
      <c r="D31" s="17" t="s">
        <v>243</v>
      </c>
      <c r="E31" s="237" t="s">
        <v>15116</v>
      </c>
      <c r="F31" s="17" t="s">
        <v>15117</v>
      </c>
    </row>
    <row r="32" spans="1:6" ht="39.9" customHeight="1" x14ac:dyDescent="0.2">
      <c r="A32" s="57">
        <v>29</v>
      </c>
      <c r="B32" s="17" t="s">
        <v>15118</v>
      </c>
      <c r="C32" s="17" t="s">
        <v>15119</v>
      </c>
      <c r="D32" s="17" t="s">
        <v>3439</v>
      </c>
      <c r="E32" s="237" t="s">
        <v>15120</v>
      </c>
      <c r="F32" s="17" t="s">
        <v>15121</v>
      </c>
    </row>
    <row r="33" spans="1:6" ht="39.9" customHeight="1" x14ac:dyDescent="0.2">
      <c r="A33" s="57">
        <v>30</v>
      </c>
      <c r="B33" s="17" t="s">
        <v>15122</v>
      </c>
      <c r="C33" s="17" t="s">
        <v>15123</v>
      </c>
      <c r="D33" s="17" t="s">
        <v>140</v>
      </c>
      <c r="E33" s="237" t="s">
        <v>11619</v>
      </c>
      <c r="F33" s="17" t="s">
        <v>15124</v>
      </c>
    </row>
    <row r="34" spans="1:6" ht="39.9" customHeight="1" x14ac:dyDescent="0.2">
      <c r="A34" s="57">
        <v>31</v>
      </c>
      <c r="B34" s="17" t="s">
        <v>15125</v>
      </c>
      <c r="C34" s="17" t="s">
        <v>15126</v>
      </c>
      <c r="D34" s="17" t="s">
        <v>243</v>
      </c>
      <c r="E34" s="237" t="s">
        <v>11535</v>
      </c>
      <c r="F34" s="17" t="s">
        <v>15127</v>
      </c>
    </row>
    <row r="35" spans="1:6" ht="39.9" customHeight="1" x14ac:dyDescent="0.2">
      <c r="A35" s="57">
        <v>32</v>
      </c>
      <c r="B35" s="17" t="s">
        <v>15128</v>
      </c>
      <c r="C35" s="17" t="s">
        <v>15129</v>
      </c>
      <c r="D35" s="17" t="s">
        <v>140</v>
      </c>
      <c r="E35" s="237" t="s">
        <v>12419</v>
      </c>
      <c r="F35" s="17" t="s">
        <v>15130</v>
      </c>
    </row>
    <row r="36" spans="1:6" ht="39.9" customHeight="1" x14ac:dyDescent="0.2">
      <c r="A36" s="57">
        <v>33</v>
      </c>
      <c r="B36" s="17" t="s">
        <v>15131</v>
      </c>
      <c r="C36" s="17" t="s">
        <v>15132</v>
      </c>
      <c r="D36" s="17" t="s">
        <v>7443</v>
      </c>
      <c r="E36" s="237" t="s">
        <v>8391</v>
      </c>
      <c r="F36" s="17" t="s">
        <v>15133</v>
      </c>
    </row>
    <row r="37" spans="1:6" ht="39.9" customHeight="1" x14ac:dyDescent="0.2">
      <c r="A37" s="57">
        <v>34</v>
      </c>
      <c r="B37" s="17" t="s">
        <v>15134</v>
      </c>
      <c r="C37" s="17" t="s">
        <v>15135</v>
      </c>
      <c r="D37" s="17" t="s">
        <v>2176</v>
      </c>
      <c r="E37" s="237" t="s">
        <v>13235</v>
      </c>
      <c r="F37" s="17" t="s">
        <v>15136</v>
      </c>
    </row>
    <row r="38" spans="1:6" ht="39.9" customHeight="1" x14ac:dyDescent="0.2">
      <c r="A38" s="57">
        <v>35</v>
      </c>
      <c r="B38" s="17" t="s">
        <v>15137</v>
      </c>
      <c r="C38" s="17" t="s">
        <v>15138</v>
      </c>
      <c r="D38" s="17" t="s">
        <v>7443</v>
      </c>
      <c r="E38" s="237" t="s">
        <v>11404</v>
      </c>
      <c r="F38" s="17" t="s">
        <v>15139</v>
      </c>
    </row>
    <row r="39" spans="1:6" s="57" customFormat="1" ht="39.9" customHeight="1" x14ac:dyDescent="0.2">
      <c r="B39" s="477" t="s">
        <v>16500</v>
      </c>
      <c r="C39" s="477"/>
      <c r="D39" s="477"/>
      <c r="E39" s="477"/>
      <c r="F39" s="477"/>
    </row>
    <row r="40" spans="1:6" s="57" customFormat="1" ht="39.9" customHeight="1" thickBot="1" x14ac:dyDescent="0.25">
      <c r="B40" s="13" t="s">
        <v>5362</v>
      </c>
      <c r="C40" s="13" t="s">
        <v>5363</v>
      </c>
      <c r="D40" s="13" t="s">
        <v>5364</v>
      </c>
      <c r="E40" s="13" t="s">
        <v>5365</v>
      </c>
      <c r="F40" s="13" t="s">
        <v>5368</v>
      </c>
    </row>
    <row r="41" spans="1:6" s="57" customFormat="1" ht="39.9" customHeight="1" thickTop="1" x14ac:dyDescent="0.2">
      <c r="A41" s="57">
        <v>1</v>
      </c>
      <c r="B41" s="17" t="s">
        <v>15141</v>
      </c>
      <c r="C41" s="17" t="s">
        <v>15142</v>
      </c>
      <c r="D41" s="17" t="s">
        <v>15143</v>
      </c>
      <c r="E41" s="237" t="s">
        <v>12356</v>
      </c>
      <c r="F41" s="17" t="s">
        <v>15144</v>
      </c>
    </row>
    <row r="42" spans="1:6" s="57" customFormat="1" ht="39.9" customHeight="1" x14ac:dyDescent="0.2">
      <c r="A42" s="57">
        <v>2</v>
      </c>
      <c r="B42" s="17" t="s">
        <v>15145</v>
      </c>
      <c r="C42" s="17" t="s">
        <v>15146</v>
      </c>
      <c r="D42" s="17" t="s">
        <v>7443</v>
      </c>
      <c r="E42" s="237" t="s">
        <v>11872</v>
      </c>
      <c r="F42" s="17" t="s">
        <v>15147</v>
      </c>
    </row>
    <row r="43" spans="1:6" s="57" customFormat="1" ht="39.9" customHeight="1" x14ac:dyDescent="0.2">
      <c r="A43" s="57">
        <v>3</v>
      </c>
      <c r="B43" s="17" t="s">
        <v>15148</v>
      </c>
      <c r="C43" s="17" t="s">
        <v>15149</v>
      </c>
      <c r="D43" s="17" t="s">
        <v>589</v>
      </c>
      <c r="E43" s="237" t="s">
        <v>11617</v>
      </c>
      <c r="F43" s="17" t="s">
        <v>15150</v>
      </c>
    </row>
    <row r="44" spans="1:6" s="57" customFormat="1" ht="39.9" customHeight="1" x14ac:dyDescent="0.2">
      <c r="A44" s="57">
        <v>4</v>
      </c>
      <c r="B44" s="17" t="s">
        <v>15151</v>
      </c>
      <c r="C44" s="17" t="s">
        <v>15152</v>
      </c>
      <c r="D44" s="17" t="s">
        <v>137</v>
      </c>
      <c r="E44" s="237" t="s">
        <v>8471</v>
      </c>
      <c r="F44" s="17" t="s">
        <v>15153</v>
      </c>
    </row>
    <row r="45" spans="1:6" s="57" customFormat="1" ht="39.9" customHeight="1" x14ac:dyDescent="0.2">
      <c r="A45" s="57">
        <v>5</v>
      </c>
      <c r="B45" s="17" t="s">
        <v>15154</v>
      </c>
      <c r="C45" s="17" t="s">
        <v>15155</v>
      </c>
      <c r="D45" s="17" t="s">
        <v>311</v>
      </c>
      <c r="E45" s="237" t="s">
        <v>12345</v>
      </c>
      <c r="F45" s="17" t="s">
        <v>15156</v>
      </c>
    </row>
    <row r="46" spans="1:6" s="57" customFormat="1" ht="39.9" customHeight="1" x14ac:dyDescent="0.2">
      <c r="A46" s="57">
        <v>6</v>
      </c>
      <c r="B46" s="17" t="s">
        <v>489</v>
      </c>
      <c r="C46" s="17" t="s">
        <v>15157</v>
      </c>
      <c r="D46" s="17" t="s">
        <v>623</v>
      </c>
      <c r="E46" s="237" t="s">
        <v>15158</v>
      </c>
      <c r="F46" s="17" t="s">
        <v>15159</v>
      </c>
    </row>
    <row r="47" spans="1:6" s="57" customFormat="1" ht="39.9" customHeight="1" x14ac:dyDescent="0.2">
      <c r="A47" s="57">
        <v>7</v>
      </c>
      <c r="B47" s="17" t="s">
        <v>15160</v>
      </c>
      <c r="C47" s="17"/>
      <c r="D47" s="17" t="s">
        <v>15039</v>
      </c>
      <c r="E47" s="237" t="s">
        <v>13980</v>
      </c>
      <c r="F47" s="17" t="s">
        <v>15161</v>
      </c>
    </row>
    <row r="48" spans="1:6" s="57" customFormat="1" ht="39.9" customHeight="1" x14ac:dyDescent="0.2">
      <c r="A48" s="57">
        <v>8</v>
      </c>
      <c r="B48" s="17" t="s">
        <v>15162</v>
      </c>
      <c r="C48" s="17" t="s">
        <v>15163</v>
      </c>
      <c r="D48" s="17" t="s">
        <v>15080</v>
      </c>
      <c r="E48" s="237" t="s">
        <v>11545</v>
      </c>
      <c r="F48" s="17" t="s">
        <v>15164</v>
      </c>
    </row>
    <row r="49" spans="1:6" s="57" customFormat="1" ht="39.9" customHeight="1" x14ac:dyDescent="0.2">
      <c r="A49" s="57">
        <v>9</v>
      </c>
      <c r="B49" s="17" t="s">
        <v>15165</v>
      </c>
      <c r="C49" s="17" t="s">
        <v>15166</v>
      </c>
      <c r="D49" s="17" t="s">
        <v>7443</v>
      </c>
      <c r="E49" s="237" t="s">
        <v>11538</v>
      </c>
      <c r="F49" s="17" t="s">
        <v>15167</v>
      </c>
    </row>
    <row r="50" spans="1:6" s="57" customFormat="1" ht="39.9" customHeight="1" x14ac:dyDescent="0.2">
      <c r="A50" s="57">
        <v>10</v>
      </c>
      <c r="B50" s="17" t="s">
        <v>15168</v>
      </c>
      <c r="C50" s="17"/>
      <c r="D50" s="17" t="s">
        <v>15052</v>
      </c>
      <c r="E50" s="237" t="s">
        <v>12349</v>
      </c>
      <c r="F50" s="17" t="s">
        <v>15169</v>
      </c>
    </row>
    <row r="51" spans="1:6" s="57" customFormat="1" ht="39.9" customHeight="1" x14ac:dyDescent="0.2">
      <c r="A51" s="57">
        <v>11</v>
      </c>
      <c r="B51" s="17" t="s">
        <v>15170</v>
      </c>
      <c r="C51" s="17" t="s">
        <v>15171</v>
      </c>
      <c r="D51" s="17" t="s">
        <v>15006</v>
      </c>
      <c r="E51" s="237" t="s">
        <v>11538</v>
      </c>
      <c r="F51" s="17" t="s">
        <v>15172</v>
      </c>
    </row>
    <row r="52" spans="1:6" s="57" customFormat="1" ht="39.9" customHeight="1" x14ac:dyDescent="0.2">
      <c r="A52" s="57">
        <v>12</v>
      </c>
      <c r="B52" s="17" t="s">
        <v>15173</v>
      </c>
      <c r="C52" s="17" t="s">
        <v>7813</v>
      </c>
      <c r="D52" s="17" t="s">
        <v>15174</v>
      </c>
      <c r="E52" s="237" t="s">
        <v>11822</v>
      </c>
      <c r="F52" s="17" t="s">
        <v>15175</v>
      </c>
    </row>
    <row r="53" spans="1:6" s="57" customFormat="1" ht="39.9" customHeight="1" x14ac:dyDescent="0.2">
      <c r="A53" s="57">
        <v>13</v>
      </c>
      <c r="B53" s="17" t="s">
        <v>15176</v>
      </c>
      <c r="C53" s="17" t="s">
        <v>15177</v>
      </c>
      <c r="D53" s="17" t="s">
        <v>606</v>
      </c>
      <c r="E53" s="237" t="s">
        <v>9133</v>
      </c>
      <c r="F53" s="17" t="s">
        <v>15178</v>
      </c>
    </row>
    <row r="54" spans="1:6" s="57" customFormat="1" ht="39.9" customHeight="1" x14ac:dyDescent="0.2">
      <c r="A54" s="57">
        <v>14</v>
      </c>
      <c r="B54" s="17" t="s">
        <v>15179</v>
      </c>
      <c r="C54" s="17" t="s">
        <v>15180</v>
      </c>
      <c r="D54" s="17" t="s">
        <v>8645</v>
      </c>
      <c r="E54" s="237" t="s">
        <v>12356</v>
      </c>
      <c r="F54" s="17" t="s">
        <v>15181</v>
      </c>
    </row>
    <row r="55" spans="1:6" ht="39.9" customHeight="1" x14ac:dyDescent="0.2">
      <c r="A55" s="57">
        <v>15</v>
      </c>
      <c r="B55" s="17" t="s">
        <v>15182</v>
      </c>
      <c r="C55" s="17" t="s">
        <v>12498</v>
      </c>
      <c r="D55" s="17" t="s">
        <v>12499</v>
      </c>
      <c r="E55" s="237" t="s">
        <v>12347</v>
      </c>
      <c r="F55" s="17" t="s">
        <v>15183</v>
      </c>
    </row>
    <row r="56" spans="1:6" ht="39.9" customHeight="1" x14ac:dyDescent="0.2">
      <c r="A56" s="57">
        <v>16</v>
      </c>
      <c r="B56" s="17" t="s">
        <v>15184</v>
      </c>
      <c r="C56" s="17" t="s">
        <v>15185</v>
      </c>
      <c r="D56" s="17" t="s">
        <v>7654</v>
      </c>
      <c r="E56" s="237" t="s">
        <v>11394</v>
      </c>
      <c r="F56" s="17" t="s">
        <v>15186</v>
      </c>
    </row>
    <row r="57" spans="1:6" ht="39.9" customHeight="1" x14ac:dyDescent="0.2">
      <c r="A57" s="57">
        <v>17</v>
      </c>
      <c r="B57" s="17" t="s">
        <v>15187</v>
      </c>
      <c r="C57" s="17" t="s">
        <v>15188</v>
      </c>
      <c r="D57" s="17" t="s">
        <v>15189</v>
      </c>
      <c r="E57" s="237" t="s">
        <v>12337</v>
      </c>
      <c r="F57" s="17" t="s">
        <v>15190</v>
      </c>
    </row>
    <row r="58" spans="1:6" ht="39.9" customHeight="1" x14ac:dyDescent="0.2">
      <c r="A58" s="57">
        <v>18</v>
      </c>
      <c r="B58" s="17" t="s">
        <v>15191</v>
      </c>
      <c r="C58" s="17" t="s">
        <v>15192</v>
      </c>
      <c r="D58" s="17" t="s">
        <v>14932</v>
      </c>
      <c r="E58" s="237" t="s">
        <v>12339</v>
      </c>
      <c r="F58" s="17" t="s">
        <v>15193</v>
      </c>
    </row>
    <row r="59" spans="1:6" ht="39.9" customHeight="1" x14ac:dyDescent="0.2">
      <c r="A59" s="57">
        <v>19</v>
      </c>
      <c r="B59" s="17" t="s">
        <v>15194</v>
      </c>
      <c r="C59" s="17" t="s">
        <v>15195</v>
      </c>
      <c r="D59" s="17" t="s">
        <v>287</v>
      </c>
      <c r="E59" s="237" t="s">
        <v>8744</v>
      </c>
      <c r="F59" s="17" t="s">
        <v>15196</v>
      </c>
    </row>
    <row r="60" spans="1:6" ht="39.9" customHeight="1" x14ac:dyDescent="0.2">
      <c r="A60" s="57">
        <v>20</v>
      </c>
      <c r="B60" s="17" t="s">
        <v>15197</v>
      </c>
      <c r="C60" s="17" t="s">
        <v>15198</v>
      </c>
      <c r="D60" s="17" t="s">
        <v>13373</v>
      </c>
      <c r="E60" s="237" t="s">
        <v>13980</v>
      </c>
      <c r="F60" s="17" t="s">
        <v>15199</v>
      </c>
    </row>
    <row r="61" spans="1:6" ht="39.9" customHeight="1" x14ac:dyDescent="0.2">
      <c r="A61" s="57">
        <v>21</v>
      </c>
      <c r="B61" s="17" t="s">
        <v>15200</v>
      </c>
      <c r="C61" s="17" t="s">
        <v>12437</v>
      </c>
      <c r="D61" s="17" t="s">
        <v>287</v>
      </c>
      <c r="E61" s="237" t="s">
        <v>12341</v>
      </c>
      <c r="F61" s="17" t="s">
        <v>15201</v>
      </c>
    </row>
    <row r="62" spans="1:6" ht="39.9" customHeight="1" x14ac:dyDescent="0.2">
      <c r="A62" s="57">
        <v>22</v>
      </c>
      <c r="B62" s="17" t="s">
        <v>15202</v>
      </c>
      <c r="C62" s="17" t="s">
        <v>15203</v>
      </c>
      <c r="D62" s="17" t="s">
        <v>1362</v>
      </c>
      <c r="E62" s="237" t="s">
        <v>11536</v>
      </c>
      <c r="F62" s="17" t="s">
        <v>15204</v>
      </c>
    </row>
    <row r="63" spans="1:6" ht="39.9" customHeight="1" x14ac:dyDescent="0.2">
      <c r="A63" s="57">
        <v>23</v>
      </c>
      <c r="B63" s="17" t="s">
        <v>15205</v>
      </c>
      <c r="C63" s="17" t="s">
        <v>15206</v>
      </c>
      <c r="D63" s="17" t="s">
        <v>1855</v>
      </c>
      <c r="E63" s="237" t="s">
        <v>12983</v>
      </c>
      <c r="F63" s="17" t="s">
        <v>15207</v>
      </c>
    </row>
    <row r="64" spans="1:6" ht="39.9" customHeight="1" x14ac:dyDescent="0.2">
      <c r="A64" s="57">
        <v>24</v>
      </c>
      <c r="B64" s="17" t="s">
        <v>15208</v>
      </c>
      <c r="C64" s="17" t="s">
        <v>12539</v>
      </c>
      <c r="D64" s="17" t="s">
        <v>15209</v>
      </c>
      <c r="E64" s="237">
        <v>44105</v>
      </c>
      <c r="F64" s="17" t="s">
        <v>15210</v>
      </c>
    </row>
    <row r="65" spans="1:6" ht="39.9" customHeight="1" x14ac:dyDescent="0.2">
      <c r="A65" s="57">
        <v>25</v>
      </c>
      <c r="B65" s="17" t="s">
        <v>15211</v>
      </c>
      <c r="C65" s="17" t="s">
        <v>15212</v>
      </c>
      <c r="D65" s="17" t="s">
        <v>626</v>
      </c>
      <c r="E65" s="237" t="s">
        <v>12341</v>
      </c>
      <c r="F65" s="17" t="s">
        <v>15213</v>
      </c>
    </row>
    <row r="66" spans="1:6" ht="39.9" customHeight="1" x14ac:dyDescent="0.2">
      <c r="A66" s="57">
        <v>26</v>
      </c>
      <c r="B66" s="17" t="s">
        <v>15214</v>
      </c>
      <c r="C66" s="17" t="s">
        <v>15215</v>
      </c>
      <c r="D66" s="17" t="s">
        <v>15216</v>
      </c>
      <c r="E66" s="237" t="s">
        <v>12345</v>
      </c>
      <c r="F66" s="17" t="s">
        <v>15217</v>
      </c>
    </row>
    <row r="67" spans="1:6" ht="39.9" customHeight="1" x14ac:dyDescent="0.2">
      <c r="A67" s="57">
        <v>27</v>
      </c>
      <c r="B67" s="17" t="s">
        <v>15218</v>
      </c>
      <c r="C67" s="17" t="s">
        <v>15219</v>
      </c>
      <c r="D67" s="17" t="s">
        <v>15220</v>
      </c>
      <c r="E67" s="237" t="s">
        <v>11394</v>
      </c>
      <c r="F67" s="17" t="s">
        <v>15221</v>
      </c>
    </row>
    <row r="68" spans="1:6" ht="39.9" customHeight="1" x14ac:dyDescent="0.2">
      <c r="A68" s="57">
        <v>28</v>
      </c>
      <c r="B68" s="17" t="s">
        <v>15222</v>
      </c>
      <c r="C68" s="17" t="s">
        <v>15223</v>
      </c>
      <c r="D68" s="17" t="s">
        <v>243</v>
      </c>
      <c r="E68" s="237" t="s">
        <v>12983</v>
      </c>
      <c r="F68" s="17" t="s">
        <v>15224</v>
      </c>
    </row>
    <row r="69" spans="1:6" ht="39.9" customHeight="1" x14ac:dyDescent="0.2">
      <c r="A69" s="57">
        <v>29</v>
      </c>
      <c r="B69" s="17" t="s">
        <v>15225</v>
      </c>
      <c r="C69" s="17" t="s">
        <v>12441</v>
      </c>
      <c r="D69" s="17" t="s">
        <v>243</v>
      </c>
      <c r="E69" s="237" t="s">
        <v>12337</v>
      </c>
      <c r="F69" s="17" t="s">
        <v>15226</v>
      </c>
    </row>
    <row r="70" spans="1:6" ht="39.9" customHeight="1" x14ac:dyDescent="0.2">
      <c r="A70" s="57">
        <v>30</v>
      </c>
      <c r="B70" s="17" t="s">
        <v>15227</v>
      </c>
      <c r="C70" s="17" t="s">
        <v>15228</v>
      </c>
      <c r="D70" s="17" t="s">
        <v>7443</v>
      </c>
      <c r="E70" s="237" t="s">
        <v>12341</v>
      </c>
      <c r="F70" s="17" t="s">
        <v>15229</v>
      </c>
    </row>
    <row r="71" spans="1:6" ht="39.9" customHeight="1" x14ac:dyDescent="0.2">
      <c r="A71" s="57">
        <v>31</v>
      </c>
      <c r="B71" s="17" t="s">
        <v>15230</v>
      </c>
      <c r="C71" s="17" t="s">
        <v>15231</v>
      </c>
      <c r="D71" s="17" t="s">
        <v>1362</v>
      </c>
      <c r="E71" s="237" t="s">
        <v>15232</v>
      </c>
      <c r="F71" s="17" t="s">
        <v>15233</v>
      </c>
    </row>
    <row r="72" spans="1:6" ht="39.9" customHeight="1" x14ac:dyDescent="0.2">
      <c r="A72" s="57">
        <v>32</v>
      </c>
      <c r="B72" s="17" t="s">
        <v>15234</v>
      </c>
      <c r="C72" s="17" t="s">
        <v>15235</v>
      </c>
      <c r="D72" s="17" t="s">
        <v>15236</v>
      </c>
      <c r="E72" s="237" t="s">
        <v>15237</v>
      </c>
      <c r="F72" s="17" t="s">
        <v>15238</v>
      </c>
    </row>
    <row r="73" spans="1:6" ht="39.9" customHeight="1" x14ac:dyDescent="0.2">
      <c r="A73" s="57">
        <v>33</v>
      </c>
      <c r="B73" s="17" t="s">
        <v>15239</v>
      </c>
      <c r="C73" s="17" t="s">
        <v>15240</v>
      </c>
      <c r="D73" s="17" t="s">
        <v>15236</v>
      </c>
      <c r="E73" s="237" t="s">
        <v>8453</v>
      </c>
      <c r="F73" s="17" t="s">
        <v>15241</v>
      </c>
    </row>
    <row r="74" spans="1:6" ht="39.9" customHeight="1" x14ac:dyDescent="0.2">
      <c r="A74" s="57">
        <v>34</v>
      </c>
      <c r="B74" s="17" t="s">
        <v>15242</v>
      </c>
      <c r="C74" s="17" t="s">
        <v>15243</v>
      </c>
      <c r="D74" s="17" t="s">
        <v>2176</v>
      </c>
      <c r="E74" s="237" t="s">
        <v>11632</v>
      </c>
      <c r="F74" s="17" t="s">
        <v>15244</v>
      </c>
    </row>
    <row r="75" spans="1:6" s="57" customFormat="1" ht="39.9" customHeight="1" x14ac:dyDescent="0.2">
      <c r="B75" s="477" t="s">
        <v>16501</v>
      </c>
      <c r="C75" s="477"/>
      <c r="D75" s="477"/>
      <c r="E75" s="477"/>
      <c r="F75" s="477"/>
    </row>
    <row r="76" spans="1:6" s="57" customFormat="1" ht="39.9" customHeight="1" thickBot="1" x14ac:dyDescent="0.25">
      <c r="B76" s="13" t="s">
        <v>5362</v>
      </c>
      <c r="C76" s="13" t="s">
        <v>5363</v>
      </c>
      <c r="D76" s="13" t="s">
        <v>5364</v>
      </c>
      <c r="E76" s="13" t="s">
        <v>5365</v>
      </c>
      <c r="F76" s="13" t="s">
        <v>5368</v>
      </c>
    </row>
    <row r="77" spans="1:6" s="57" customFormat="1" ht="39.9" customHeight="1" thickTop="1" x14ac:dyDescent="0.2">
      <c r="A77" s="57">
        <v>1</v>
      </c>
      <c r="B77" s="17" t="s">
        <v>15247</v>
      </c>
      <c r="C77" s="17" t="s">
        <v>15248</v>
      </c>
      <c r="D77" s="17" t="s">
        <v>1362</v>
      </c>
      <c r="E77" s="237" t="s">
        <v>12360</v>
      </c>
      <c r="F77" s="17" t="s">
        <v>15249</v>
      </c>
    </row>
    <row r="78" spans="1:6" s="57" customFormat="1" ht="39.9" customHeight="1" x14ac:dyDescent="0.2">
      <c r="A78" s="57">
        <v>2</v>
      </c>
      <c r="B78" s="17" t="s">
        <v>15250</v>
      </c>
      <c r="C78" s="17"/>
      <c r="D78" s="17" t="s">
        <v>15039</v>
      </c>
      <c r="E78" s="237" t="s">
        <v>13973</v>
      </c>
      <c r="F78" s="17" t="s">
        <v>15251</v>
      </c>
    </row>
    <row r="79" spans="1:6" s="57" customFormat="1" ht="39.9" customHeight="1" x14ac:dyDescent="0.2">
      <c r="A79" s="57">
        <v>3</v>
      </c>
      <c r="B79" s="17" t="s">
        <v>15252</v>
      </c>
      <c r="C79" s="17" t="s">
        <v>15253</v>
      </c>
      <c r="D79" s="17" t="s">
        <v>589</v>
      </c>
      <c r="E79" s="237" t="s">
        <v>12983</v>
      </c>
      <c r="F79" s="17" t="s">
        <v>15254</v>
      </c>
    </row>
    <row r="80" spans="1:6" s="57" customFormat="1" ht="39.9" customHeight="1" x14ac:dyDescent="0.2">
      <c r="A80" s="57">
        <v>4</v>
      </c>
      <c r="B80" s="17" t="s">
        <v>15255</v>
      </c>
      <c r="C80" s="17" t="s">
        <v>15256</v>
      </c>
      <c r="D80" s="17" t="s">
        <v>137</v>
      </c>
      <c r="E80" s="237" t="s">
        <v>8381</v>
      </c>
      <c r="F80" s="17" t="s">
        <v>15257</v>
      </c>
    </row>
    <row r="81" spans="1:6" s="57" customFormat="1" ht="39.9" customHeight="1" x14ac:dyDescent="0.2">
      <c r="A81" s="57">
        <v>5</v>
      </c>
      <c r="B81" s="17" t="s">
        <v>15258</v>
      </c>
      <c r="C81" s="17" t="s">
        <v>15042</v>
      </c>
      <c r="D81" s="17" t="s">
        <v>153</v>
      </c>
      <c r="E81" s="237" t="s">
        <v>11539</v>
      </c>
      <c r="F81" s="17" t="s">
        <v>15259</v>
      </c>
    </row>
    <row r="82" spans="1:6" s="57" customFormat="1" ht="39.9" customHeight="1" x14ac:dyDescent="0.2">
      <c r="A82" s="57">
        <v>6</v>
      </c>
      <c r="B82" s="17" t="s">
        <v>15260</v>
      </c>
      <c r="C82" s="17" t="s">
        <v>15261</v>
      </c>
      <c r="D82" s="17" t="s">
        <v>7443</v>
      </c>
      <c r="E82" s="237" t="s">
        <v>11396</v>
      </c>
      <c r="F82" s="17" t="s">
        <v>15262</v>
      </c>
    </row>
    <row r="83" spans="1:6" s="57" customFormat="1" ht="39.9" customHeight="1" x14ac:dyDescent="0.2">
      <c r="A83" s="57">
        <v>7</v>
      </c>
      <c r="B83" s="17" t="s">
        <v>15263</v>
      </c>
      <c r="C83" s="17" t="s">
        <v>15264</v>
      </c>
      <c r="D83" s="17" t="s">
        <v>15236</v>
      </c>
      <c r="E83" s="237" t="s">
        <v>13980</v>
      </c>
      <c r="F83" s="17" t="s">
        <v>15265</v>
      </c>
    </row>
    <row r="84" spans="1:6" s="57" customFormat="1" ht="39.9" customHeight="1" x14ac:dyDescent="0.2">
      <c r="A84" s="57">
        <v>8</v>
      </c>
      <c r="B84" s="17" t="s">
        <v>15266</v>
      </c>
      <c r="C84" s="17" t="s">
        <v>15267</v>
      </c>
      <c r="D84" s="17" t="s">
        <v>15268</v>
      </c>
      <c r="E84" s="237" t="s">
        <v>11535</v>
      </c>
      <c r="F84" s="17" t="s">
        <v>15269</v>
      </c>
    </row>
    <row r="85" spans="1:6" s="57" customFormat="1" ht="39.9" customHeight="1" x14ac:dyDescent="0.2">
      <c r="A85" s="57">
        <v>9</v>
      </c>
      <c r="B85" s="17" t="s">
        <v>15270</v>
      </c>
      <c r="C85" s="17"/>
      <c r="D85" s="17" t="s">
        <v>15052</v>
      </c>
      <c r="E85" s="237" t="s">
        <v>12347</v>
      </c>
      <c r="F85" s="17" t="s">
        <v>15271</v>
      </c>
    </row>
    <row r="86" spans="1:6" s="57" customFormat="1" ht="39.9" customHeight="1" x14ac:dyDescent="0.2">
      <c r="A86" s="57">
        <v>10</v>
      </c>
      <c r="B86" s="17" t="s">
        <v>15272</v>
      </c>
      <c r="C86" s="17" t="s">
        <v>15273</v>
      </c>
      <c r="D86" s="17" t="s">
        <v>140</v>
      </c>
      <c r="E86" s="237" t="s">
        <v>13966</v>
      </c>
      <c r="F86" s="17" t="s">
        <v>15274</v>
      </c>
    </row>
    <row r="87" spans="1:6" s="57" customFormat="1" ht="39.9" customHeight="1" x14ac:dyDescent="0.2">
      <c r="A87" s="57">
        <v>11</v>
      </c>
      <c r="B87" s="17" t="s">
        <v>15275</v>
      </c>
      <c r="C87" s="17" t="s">
        <v>15276</v>
      </c>
      <c r="D87" s="17" t="s">
        <v>15277</v>
      </c>
      <c r="E87" s="237" t="s">
        <v>12345</v>
      </c>
      <c r="F87" s="17" t="s">
        <v>15278</v>
      </c>
    </row>
    <row r="88" spans="1:6" s="57" customFormat="1" ht="39.9" customHeight="1" x14ac:dyDescent="0.2">
      <c r="A88" s="57">
        <v>12</v>
      </c>
      <c r="B88" s="17" t="s">
        <v>15279</v>
      </c>
      <c r="C88" s="17" t="s">
        <v>15280</v>
      </c>
      <c r="D88" s="17" t="s">
        <v>2176</v>
      </c>
      <c r="E88" s="237" t="s">
        <v>8583</v>
      </c>
      <c r="F88" s="17" t="s">
        <v>15281</v>
      </c>
    </row>
    <row r="89" spans="1:6" s="57" customFormat="1" ht="39.9" customHeight="1" x14ac:dyDescent="0.2">
      <c r="A89" s="57">
        <v>13</v>
      </c>
      <c r="B89" s="17" t="s">
        <v>15282</v>
      </c>
      <c r="C89" s="17" t="s">
        <v>15064</v>
      </c>
      <c r="D89" s="17" t="s">
        <v>606</v>
      </c>
      <c r="E89" s="237" t="s">
        <v>9133</v>
      </c>
      <c r="F89" s="17" t="s">
        <v>15283</v>
      </c>
    </row>
    <row r="90" spans="1:6" s="57" customFormat="1" ht="39.9" customHeight="1" x14ac:dyDescent="0.2">
      <c r="A90" s="57">
        <v>14</v>
      </c>
      <c r="B90" s="17" t="s">
        <v>15284</v>
      </c>
      <c r="C90" s="17" t="s">
        <v>15285</v>
      </c>
      <c r="D90" s="17" t="s">
        <v>8645</v>
      </c>
      <c r="E90" s="237" t="s">
        <v>13966</v>
      </c>
      <c r="F90" s="17" t="s">
        <v>15286</v>
      </c>
    </row>
    <row r="91" spans="1:6" ht="39.9" customHeight="1" x14ac:dyDescent="0.2">
      <c r="A91" s="57">
        <v>15</v>
      </c>
      <c r="B91" s="17" t="s">
        <v>15287</v>
      </c>
      <c r="C91" s="17" t="s">
        <v>15288</v>
      </c>
      <c r="D91" s="17" t="s">
        <v>15289</v>
      </c>
      <c r="E91" s="237" t="s">
        <v>11632</v>
      </c>
      <c r="F91" s="17" t="s">
        <v>15290</v>
      </c>
    </row>
    <row r="92" spans="1:6" ht="39.9" customHeight="1" x14ac:dyDescent="0.2">
      <c r="A92" s="57">
        <v>16</v>
      </c>
      <c r="B92" s="17" t="s">
        <v>15291</v>
      </c>
      <c r="C92" s="17" t="s">
        <v>15292</v>
      </c>
      <c r="D92" s="17" t="s">
        <v>1362</v>
      </c>
      <c r="E92" s="237" t="s">
        <v>12339</v>
      </c>
      <c r="F92" s="17" t="s">
        <v>15293</v>
      </c>
    </row>
    <row r="93" spans="1:6" ht="39.9" customHeight="1" x14ac:dyDescent="0.2">
      <c r="A93" s="57">
        <v>17</v>
      </c>
      <c r="B93" s="17" t="s">
        <v>15294</v>
      </c>
      <c r="C93" s="17" t="s">
        <v>15295</v>
      </c>
      <c r="D93" s="17" t="s">
        <v>12416</v>
      </c>
      <c r="E93" s="237" t="s">
        <v>11445</v>
      </c>
      <c r="F93" s="17" t="s">
        <v>15296</v>
      </c>
    </row>
    <row r="94" spans="1:6" ht="39.9" customHeight="1" x14ac:dyDescent="0.2">
      <c r="A94" s="57">
        <v>18</v>
      </c>
      <c r="B94" s="17" t="s">
        <v>15297</v>
      </c>
      <c r="C94" s="17" t="s">
        <v>15298</v>
      </c>
      <c r="D94" s="17" t="s">
        <v>13065</v>
      </c>
      <c r="E94" s="237" t="s">
        <v>12339</v>
      </c>
      <c r="F94" s="17" t="s">
        <v>15299</v>
      </c>
    </row>
    <row r="95" spans="1:6" ht="39.9" customHeight="1" x14ac:dyDescent="0.2">
      <c r="A95" s="57">
        <v>19</v>
      </c>
      <c r="B95" s="17" t="s">
        <v>15300</v>
      </c>
      <c r="C95" s="17" t="s">
        <v>15301</v>
      </c>
      <c r="D95" s="17" t="s">
        <v>15302</v>
      </c>
      <c r="E95" s="237" t="s">
        <v>12341</v>
      </c>
      <c r="F95" s="17" t="s">
        <v>15303</v>
      </c>
    </row>
    <row r="96" spans="1:6" ht="39.9" customHeight="1" x14ac:dyDescent="0.2">
      <c r="A96" s="57">
        <v>20</v>
      </c>
      <c r="B96" s="17" t="s">
        <v>15304</v>
      </c>
      <c r="C96" s="17" t="s">
        <v>15305</v>
      </c>
      <c r="D96" s="17" t="s">
        <v>287</v>
      </c>
      <c r="E96" s="237" t="s">
        <v>8726</v>
      </c>
      <c r="F96" s="17" t="s">
        <v>15306</v>
      </c>
    </row>
    <row r="97" spans="1:6" ht="39.9" customHeight="1" x14ac:dyDescent="0.2">
      <c r="A97" s="57">
        <v>21</v>
      </c>
      <c r="B97" s="17" t="s">
        <v>15307</v>
      </c>
      <c r="C97" s="17" t="s">
        <v>15273</v>
      </c>
      <c r="D97" s="17" t="s">
        <v>140</v>
      </c>
      <c r="E97" s="237" t="s">
        <v>13980</v>
      </c>
      <c r="F97" s="17" t="s">
        <v>15308</v>
      </c>
    </row>
    <row r="98" spans="1:6" ht="39.9" customHeight="1" x14ac:dyDescent="0.2">
      <c r="A98" s="57">
        <v>22</v>
      </c>
      <c r="B98" s="17" t="s">
        <v>15309</v>
      </c>
      <c r="C98" s="17" t="s">
        <v>15310</v>
      </c>
      <c r="D98" s="17" t="s">
        <v>7443</v>
      </c>
      <c r="E98" s="237" t="s">
        <v>12345</v>
      </c>
      <c r="F98" s="17" t="s">
        <v>15311</v>
      </c>
    </row>
    <row r="99" spans="1:6" ht="39.9" customHeight="1" x14ac:dyDescent="0.2">
      <c r="A99" s="57">
        <v>23</v>
      </c>
      <c r="B99" s="17" t="s">
        <v>15312</v>
      </c>
      <c r="C99" s="17" t="s">
        <v>15313</v>
      </c>
      <c r="D99" s="17" t="s">
        <v>1362</v>
      </c>
      <c r="E99" s="237" t="s">
        <v>12339</v>
      </c>
      <c r="F99" s="17" t="s">
        <v>15314</v>
      </c>
    </row>
    <row r="100" spans="1:6" ht="39.9" customHeight="1" x14ac:dyDescent="0.2">
      <c r="A100" s="57">
        <v>24</v>
      </c>
      <c r="B100" s="17" t="s">
        <v>15315</v>
      </c>
      <c r="C100" s="17" t="s">
        <v>15316</v>
      </c>
      <c r="D100" s="17" t="s">
        <v>15317</v>
      </c>
      <c r="E100" s="237" t="s">
        <v>12347</v>
      </c>
      <c r="F100" s="17" t="s">
        <v>15318</v>
      </c>
    </row>
    <row r="101" spans="1:6" ht="39.9" customHeight="1" x14ac:dyDescent="0.2">
      <c r="A101" s="57">
        <v>25</v>
      </c>
      <c r="B101" s="17" t="s">
        <v>15319</v>
      </c>
      <c r="C101" s="17" t="s">
        <v>15320</v>
      </c>
      <c r="D101" s="17" t="s">
        <v>15220</v>
      </c>
      <c r="E101" s="237" t="s">
        <v>9133</v>
      </c>
      <c r="F101" s="17" t="s">
        <v>15321</v>
      </c>
    </row>
    <row r="102" spans="1:6" ht="39.9" customHeight="1" x14ac:dyDescent="0.2">
      <c r="A102" s="57">
        <v>26</v>
      </c>
      <c r="B102" s="17" t="s">
        <v>15322</v>
      </c>
      <c r="C102" s="17" t="s">
        <v>15110</v>
      </c>
      <c r="D102" s="17" t="s">
        <v>287</v>
      </c>
      <c r="E102" s="237" t="s">
        <v>12349</v>
      </c>
      <c r="F102" s="17" t="s">
        <v>15323</v>
      </c>
    </row>
    <row r="103" spans="1:6" ht="39.9" customHeight="1" x14ac:dyDescent="0.2">
      <c r="A103" s="57">
        <v>27</v>
      </c>
      <c r="B103" s="17" t="s">
        <v>15324</v>
      </c>
      <c r="C103" s="17" t="s">
        <v>15325</v>
      </c>
      <c r="D103" s="17" t="s">
        <v>626</v>
      </c>
      <c r="E103" s="237" t="s">
        <v>12419</v>
      </c>
      <c r="F103" s="17" t="s">
        <v>15326</v>
      </c>
    </row>
    <row r="104" spans="1:6" ht="39.9" customHeight="1" x14ac:dyDescent="0.2">
      <c r="A104" s="57">
        <v>28</v>
      </c>
      <c r="B104" s="17" t="s">
        <v>15327</v>
      </c>
      <c r="C104" s="17" t="s">
        <v>15328</v>
      </c>
      <c r="D104" s="17" t="s">
        <v>243</v>
      </c>
      <c r="E104" s="237" t="s">
        <v>8480</v>
      </c>
      <c r="F104" s="17" t="s">
        <v>15329</v>
      </c>
    </row>
    <row r="105" spans="1:6" ht="39.9" customHeight="1" x14ac:dyDescent="0.2">
      <c r="A105" s="57">
        <v>29</v>
      </c>
      <c r="B105" s="17" t="s">
        <v>15330</v>
      </c>
      <c r="C105" s="17" t="s">
        <v>15331</v>
      </c>
      <c r="D105" s="17" t="s">
        <v>243</v>
      </c>
      <c r="E105" s="237" t="s">
        <v>12345</v>
      </c>
      <c r="F105" s="17" t="s">
        <v>15332</v>
      </c>
    </row>
    <row r="106" spans="1:6" ht="39.9" customHeight="1" x14ac:dyDescent="0.2">
      <c r="A106" s="57">
        <v>30</v>
      </c>
      <c r="B106" s="17" t="s">
        <v>15333</v>
      </c>
      <c r="C106" s="17" t="s">
        <v>15334</v>
      </c>
      <c r="D106" s="17" t="s">
        <v>8645</v>
      </c>
      <c r="E106" s="237" t="s">
        <v>12341</v>
      </c>
      <c r="F106" s="17" t="s">
        <v>15335</v>
      </c>
    </row>
    <row r="107" spans="1:6" ht="39.9" customHeight="1" x14ac:dyDescent="0.2">
      <c r="A107" s="57">
        <v>31</v>
      </c>
      <c r="B107" s="17" t="s">
        <v>15336</v>
      </c>
      <c r="C107" s="17" t="s">
        <v>15337</v>
      </c>
      <c r="D107" s="17" t="s">
        <v>15338</v>
      </c>
      <c r="E107" s="237" t="s">
        <v>11617</v>
      </c>
      <c r="F107" s="17" t="s">
        <v>15339</v>
      </c>
    </row>
    <row r="108" spans="1:6" ht="39.9" customHeight="1" x14ac:dyDescent="0.2">
      <c r="A108" s="57">
        <v>32</v>
      </c>
      <c r="B108" s="17" t="s">
        <v>15340</v>
      </c>
      <c r="C108" s="17" t="s">
        <v>15138</v>
      </c>
      <c r="D108" s="17" t="s">
        <v>7443</v>
      </c>
      <c r="E108" s="237" t="s">
        <v>11404</v>
      </c>
      <c r="F108" s="17" t="s">
        <v>15341</v>
      </c>
    </row>
    <row r="109" spans="1:6" ht="39.9" customHeight="1" x14ac:dyDescent="0.2">
      <c r="A109" s="57">
        <v>33</v>
      </c>
      <c r="B109" s="17" t="s">
        <v>15342</v>
      </c>
      <c r="C109" s="17" t="s">
        <v>15343</v>
      </c>
      <c r="D109" s="17" t="s">
        <v>7443</v>
      </c>
      <c r="E109" s="237" t="s">
        <v>8391</v>
      </c>
      <c r="F109" s="17" t="s">
        <v>15344</v>
      </c>
    </row>
    <row r="110" spans="1:6" ht="39.9" customHeight="1" x14ac:dyDescent="0.2">
      <c r="A110" s="57">
        <v>34</v>
      </c>
      <c r="B110" s="17" t="s">
        <v>15345</v>
      </c>
      <c r="C110" s="17" t="s">
        <v>15246</v>
      </c>
      <c r="D110" s="17" t="s">
        <v>2176</v>
      </c>
      <c r="E110" s="237" t="s">
        <v>11632</v>
      </c>
      <c r="F110" s="17" t="s">
        <v>15346</v>
      </c>
    </row>
    <row r="111" spans="1:6" s="57" customFormat="1" ht="39.9" customHeight="1" x14ac:dyDescent="0.2">
      <c r="B111" s="477" t="s">
        <v>16502</v>
      </c>
      <c r="C111" s="477"/>
      <c r="D111" s="477"/>
      <c r="E111" s="477"/>
      <c r="F111" s="477"/>
    </row>
    <row r="112" spans="1:6" s="57" customFormat="1" ht="39.9" customHeight="1" thickBot="1" x14ac:dyDescent="0.25">
      <c r="B112" s="13" t="s">
        <v>5362</v>
      </c>
      <c r="C112" s="13" t="s">
        <v>5363</v>
      </c>
      <c r="D112" s="13" t="s">
        <v>5364</v>
      </c>
      <c r="E112" s="13" t="s">
        <v>5365</v>
      </c>
      <c r="F112" s="13" t="s">
        <v>5368</v>
      </c>
    </row>
    <row r="113" spans="1:6" s="57" customFormat="1" ht="39.9" customHeight="1" thickTop="1" x14ac:dyDescent="0.2">
      <c r="A113" s="57">
        <v>1</v>
      </c>
      <c r="B113" s="17" t="s">
        <v>15347</v>
      </c>
      <c r="C113" s="17"/>
      <c r="D113" s="17" t="s">
        <v>15348</v>
      </c>
      <c r="E113" s="237" t="s">
        <v>12983</v>
      </c>
      <c r="F113" s="17" t="s">
        <v>15349</v>
      </c>
    </row>
    <row r="114" spans="1:6" s="57" customFormat="1" ht="39.9" customHeight="1" x14ac:dyDescent="0.2">
      <c r="A114" s="57">
        <v>2</v>
      </c>
      <c r="B114" s="17" t="s">
        <v>15350</v>
      </c>
      <c r="C114" s="17" t="s">
        <v>15351</v>
      </c>
      <c r="D114" s="17" t="s">
        <v>589</v>
      </c>
      <c r="E114" s="237" t="s">
        <v>12341</v>
      </c>
      <c r="F114" s="17" t="s">
        <v>15352</v>
      </c>
    </row>
    <row r="115" spans="1:6" s="57" customFormat="1" ht="39.9" customHeight="1" x14ac:dyDescent="0.2">
      <c r="A115" s="57">
        <v>3</v>
      </c>
      <c r="B115" s="17" t="s">
        <v>15353</v>
      </c>
      <c r="C115" s="17" t="s">
        <v>15354</v>
      </c>
      <c r="D115" s="17" t="s">
        <v>137</v>
      </c>
      <c r="E115" s="237" t="s">
        <v>15232</v>
      </c>
      <c r="F115" s="17" t="s">
        <v>15355</v>
      </c>
    </row>
    <row r="116" spans="1:6" s="57" customFormat="1" ht="39.9" customHeight="1" x14ac:dyDescent="0.2">
      <c r="A116" s="57">
        <v>4</v>
      </c>
      <c r="B116" s="17" t="s">
        <v>15356</v>
      </c>
      <c r="C116" s="17"/>
      <c r="D116" s="17" t="s">
        <v>15357</v>
      </c>
      <c r="E116" s="237" t="s">
        <v>14253</v>
      </c>
      <c r="F116" s="17" t="s">
        <v>15358</v>
      </c>
    </row>
    <row r="117" spans="1:6" s="57" customFormat="1" ht="39.9" customHeight="1" x14ac:dyDescent="0.2">
      <c r="A117" s="57">
        <v>5</v>
      </c>
      <c r="B117" s="17" t="s">
        <v>15359</v>
      </c>
      <c r="C117" s="17" t="s">
        <v>11737</v>
      </c>
      <c r="D117" s="17" t="s">
        <v>15360</v>
      </c>
      <c r="E117" s="237" t="s">
        <v>15361</v>
      </c>
      <c r="F117" s="17" t="s">
        <v>15362</v>
      </c>
    </row>
    <row r="118" spans="1:6" s="57" customFormat="1" ht="39.9" customHeight="1" x14ac:dyDescent="0.2">
      <c r="A118" s="57">
        <v>6</v>
      </c>
      <c r="B118" s="17" t="s">
        <v>15363</v>
      </c>
      <c r="C118" s="17"/>
      <c r="D118" s="17" t="s">
        <v>15039</v>
      </c>
      <c r="E118" s="237" t="s">
        <v>13980</v>
      </c>
      <c r="F118" s="17" t="s">
        <v>15364</v>
      </c>
    </row>
    <row r="119" spans="1:6" s="57" customFormat="1" ht="39.9" customHeight="1" x14ac:dyDescent="0.2">
      <c r="A119" s="57">
        <v>7</v>
      </c>
      <c r="B119" s="17" t="s">
        <v>15365</v>
      </c>
      <c r="C119" s="17" t="s">
        <v>15042</v>
      </c>
      <c r="D119" s="17" t="s">
        <v>230</v>
      </c>
      <c r="E119" s="237" t="s">
        <v>11394</v>
      </c>
      <c r="F119" s="17" t="s">
        <v>15366</v>
      </c>
    </row>
    <row r="120" spans="1:6" s="57" customFormat="1" ht="39.9" customHeight="1" x14ac:dyDescent="0.2">
      <c r="A120" s="57">
        <v>8</v>
      </c>
      <c r="B120" s="17" t="s">
        <v>15367</v>
      </c>
      <c r="C120" s="17" t="s">
        <v>15368</v>
      </c>
      <c r="D120" s="17" t="s">
        <v>307</v>
      </c>
      <c r="E120" s="237" t="s">
        <v>11396</v>
      </c>
      <c r="F120" s="17" t="s">
        <v>15369</v>
      </c>
    </row>
    <row r="121" spans="1:6" s="57" customFormat="1" ht="39.9" customHeight="1" x14ac:dyDescent="0.2">
      <c r="A121" s="57">
        <v>9</v>
      </c>
      <c r="B121" s="17" t="s">
        <v>15370</v>
      </c>
      <c r="C121" s="17" t="s">
        <v>15261</v>
      </c>
      <c r="D121" s="17" t="s">
        <v>7443</v>
      </c>
      <c r="E121" s="237" t="s">
        <v>12349</v>
      </c>
      <c r="F121" s="17" t="s">
        <v>15371</v>
      </c>
    </row>
    <row r="122" spans="1:6" s="57" customFormat="1" ht="39.9" customHeight="1" x14ac:dyDescent="0.2">
      <c r="A122" s="57">
        <v>10</v>
      </c>
      <c r="B122" s="17" t="s">
        <v>15372</v>
      </c>
      <c r="C122" s="17" t="s">
        <v>15373</v>
      </c>
      <c r="D122" s="17" t="s">
        <v>15374</v>
      </c>
      <c r="E122" s="237" t="s">
        <v>13980</v>
      </c>
      <c r="F122" s="17" t="s">
        <v>15375</v>
      </c>
    </row>
    <row r="123" spans="1:6" s="57" customFormat="1" ht="39.9" customHeight="1" x14ac:dyDescent="0.2">
      <c r="A123" s="57">
        <v>11</v>
      </c>
      <c r="B123" s="17" t="s">
        <v>15376</v>
      </c>
      <c r="C123" s="17" t="s">
        <v>15377</v>
      </c>
      <c r="D123" s="17" t="s">
        <v>15378</v>
      </c>
      <c r="E123" s="237" t="s">
        <v>12337</v>
      </c>
      <c r="F123" s="17" t="s">
        <v>15379</v>
      </c>
    </row>
    <row r="124" spans="1:6" s="57" customFormat="1" ht="39.9" customHeight="1" x14ac:dyDescent="0.2">
      <c r="A124" s="57">
        <v>12</v>
      </c>
      <c r="B124" s="17" t="s">
        <v>15380</v>
      </c>
      <c r="C124" s="17"/>
      <c r="D124" s="17" t="s">
        <v>15052</v>
      </c>
      <c r="E124" s="237" t="s">
        <v>13980</v>
      </c>
      <c r="F124" s="17" t="s">
        <v>15381</v>
      </c>
    </row>
    <row r="125" spans="1:6" s="57" customFormat="1" ht="39.9" customHeight="1" x14ac:dyDescent="0.2">
      <c r="A125" s="57">
        <v>13</v>
      </c>
      <c r="B125" s="17" t="s">
        <v>15382</v>
      </c>
      <c r="C125" s="17" t="s">
        <v>15064</v>
      </c>
      <c r="D125" s="17" t="s">
        <v>606</v>
      </c>
      <c r="E125" s="237" t="s">
        <v>9133</v>
      </c>
      <c r="F125" s="17" t="s">
        <v>15383</v>
      </c>
    </row>
    <row r="126" spans="1:6" s="57" customFormat="1" ht="39.9" customHeight="1" x14ac:dyDescent="0.2">
      <c r="A126" s="57">
        <v>14</v>
      </c>
      <c r="B126" s="17" t="s">
        <v>15384</v>
      </c>
      <c r="C126" s="17" t="s">
        <v>15385</v>
      </c>
      <c r="D126" s="17" t="s">
        <v>8645</v>
      </c>
      <c r="E126" s="237" t="s">
        <v>13980</v>
      </c>
      <c r="F126" s="17" t="s">
        <v>15386</v>
      </c>
    </row>
    <row r="127" spans="1:6" ht="39.9" customHeight="1" x14ac:dyDescent="0.2">
      <c r="A127" s="57">
        <v>15</v>
      </c>
      <c r="B127" s="17" t="s">
        <v>15387</v>
      </c>
      <c r="C127" s="17" t="s">
        <v>15388</v>
      </c>
      <c r="D127" s="17" t="s">
        <v>15389</v>
      </c>
      <c r="E127" s="237" t="s">
        <v>13973</v>
      </c>
      <c r="F127" s="17" t="s">
        <v>15390</v>
      </c>
    </row>
    <row r="128" spans="1:6" ht="39.9" customHeight="1" x14ac:dyDescent="0.2">
      <c r="A128" s="57">
        <v>16</v>
      </c>
      <c r="B128" s="17" t="s">
        <v>15391</v>
      </c>
      <c r="C128" s="17" t="s">
        <v>15392</v>
      </c>
      <c r="D128" s="17" t="s">
        <v>15393</v>
      </c>
      <c r="E128" s="237" t="s">
        <v>12337</v>
      </c>
      <c r="F128" s="17" t="s">
        <v>15394</v>
      </c>
    </row>
    <row r="129" spans="1:6" ht="39.9" customHeight="1" x14ac:dyDescent="0.2">
      <c r="A129" s="57">
        <v>17</v>
      </c>
      <c r="B129" s="17" t="s">
        <v>15395</v>
      </c>
      <c r="C129" s="17" t="s">
        <v>15396</v>
      </c>
      <c r="D129" s="17" t="s">
        <v>1362</v>
      </c>
      <c r="E129" s="237" t="s">
        <v>12339</v>
      </c>
      <c r="F129" s="17" t="s">
        <v>15397</v>
      </c>
    </row>
    <row r="130" spans="1:6" ht="39.9" customHeight="1" x14ac:dyDescent="0.2">
      <c r="A130" s="57">
        <v>18</v>
      </c>
      <c r="B130" s="17" t="s">
        <v>15398</v>
      </c>
      <c r="C130" s="17" t="s">
        <v>15399</v>
      </c>
      <c r="D130" s="17" t="s">
        <v>233</v>
      </c>
      <c r="E130" s="237" t="s">
        <v>12337</v>
      </c>
      <c r="F130" s="17" t="s">
        <v>15400</v>
      </c>
    </row>
    <row r="131" spans="1:6" ht="39.9" customHeight="1" x14ac:dyDescent="0.2">
      <c r="A131" s="57">
        <v>19</v>
      </c>
      <c r="B131" s="17" t="s">
        <v>15401</v>
      </c>
      <c r="C131" s="17" t="s">
        <v>15402</v>
      </c>
      <c r="D131" s="17" t="s">
        <v>15403</v>
      </c>
      <c r="E131" s="237" t="s">
        <v>12360</v>
      </c>
      <c r="F131" s="17" t="s">
        <v>15404</v>
      </c>
    </row>
    <row r="132" spans="1:6" ht="39.9" customHeight="1" x14ac:dyDescent="0.2">
      <c r="A132" s="57">
        <v>20</v>
      </c>
      <c r="B132" s="17" t="s">
        <v>15405</v>
      </c>
      <c r="C132" s="17" t="s">
        <v>15406</v>
      </c>
      <c r="D132" s="17" t="s">
        <v>287</v>
      </c>
      <c r="E132" s="237" t="s">
        <v>11541</v>
      </c>
      <c r="F132" s="17" t="s">
        <v>15407</v>
      </c>
    </row>
    <row r="133" spans="1:6" ht="39.9" customHeight="1" x14ac:dyDescent="0.2">
      <c r="A133" s="57">
        <v>21</v>
      </c>
      <c r="B133" s="17" t="s">
        <v>15408</v>
      </c>
      <c r="C133" s="17" t="s">
        <v>15409</v>
      </c>
      <c r="D133" s="17" t="s">
        <v>15410</v>
      </c>
      <c r="E133" s="237" t="s">
        <v>12349</v>
      </c>
      <c r="F133" s="17" t="s">
        <v>15411</v>
      </c>
    </row>
    <row r="134" spans="1:6" ht="39.9" customHeight="1" x14ac:dyDescent="0.2">
      <c r="A134" s="57">
        <v>22</v>
      </c>
      <c r="B134" s="17" t="s">
        <v>15412</v>
      </c>
      <c r="C134" s="17" t="s">
        <v>15413</v>
      </c>
      <c r="D134" s="17" t="s">
        <v>12500</v>
      </c>
      <c r="E134" s="237" t="s">
        <v>12356</v>
      </c>
      <c r="F134" s="17" t="s">
        <v>15414</v>
      </c>
    </row>
    <row r="135" spans="1:6" ht="39.9" customHeight="1" x14ac:dyDescent="0.2">
      <c r="A135" s="57">
        <v>23</v>
      </c>
      <c r="B135" s="17" t="s">
        <v>15415</v>
      </c>
      <c r="C135" s="17" t="s">
        <v>2188</v>
      </c>
      <c r="D135" s="17" t="s">
        <v>15416</v>
      </c>
      <c r="E135" s="237" t="s">
        <v>15417</v>
      </c>
      <c r="F135" s="17" t="s">
        <v>15418</v>
      </c>
    </row>
    <row r="136" spans="1:6" ht="39.9" customHeight="1" x14ac:dyDescent="0.2">
      <c r="A136" s="57">
        <v>24</v>
      </c>
      <c r="B136" s="17" t="s">
        <v>15419</v>
      </c>
      <c r="C136" s="17" t="s">
        <v>15420</v>
      </c>
      <c r="D136" s="17" t="s">
        <v>140</v>
      </c>
      <c r="E136" s="237" t="s">
        <v>15421</v>
      </c>
      <c r="F136" s="17" t="s">
        <v>15422</v>
      </c>
    </row>
    <row r="137" spans="1:6" ht="39.9" customHeight="1" x14ac:dyDescent="0.2">
      <c r="A137" s="57">
        <v>25</v>
      </c>
      <c r="B137" s="17" t="s">
        <v>15423</v>
      </c>
      <c r="C137" s="17" t="s">
        <v>15424</v>
      </c>
      <c r="D137" s="17" t="s">
        <v>626</v>
      </c>
      <c r="E137" s="237" t="s">
        <v>12337</v>
      </c>
      <c r="F137" s="17" t="s">
        <v>15425</v>
      </c>
    </row>
    <row r="138" spans="1:6" ht="39.9" customHeight="1" x14ac:dyDescent="0.2">
      <c r="A138" s="57">
        <v>26</v>
      </c>
      <c r="B138" s="17" t="s">
        <v>15426</v>
      </c>
      <c r="C138" s="17" t="s">
        <v>15427</v>
      </c>
      <c r="D138" s="17" t="s">
        <v>243</v>
      </c>
      <c r="E138" s="237" t="s">
        <v>12983</v>
      </c>
      <c r="F138" s="17" t="s">
        <v>15428</v>
      </c>
    </row>
    <row r="139" spans="1:6" ht="39.9" customHeight="1" x14ac:dyDescent="0.2">
      <c r="A139" s="57">
        <v>27</v>
      </c>
      <c r="B139" s="17" t="s">
        <v>15429</v>
      </c>
      <c r="C139" s="17" t="s">
        <v>15430</v>
      </c>
      <c r="D139" s="17" t="s">
        <v>7443</v>
      </c>
      <c r="E139" s="237" t="s">
        <v>15431</v>
      </c>
      <c r="F139" s="17" t="s">
        <v>15432</v>
      </c>
    </row>
    <row r="140" spans="1:6" ht="39.9" customHeight="1" x14ac:dyDescent="0.2">
      <c r="A140" s="57">
        <v>28</v>
      </c>
      <c r="B140" s="17" t="s">
        <v>15433</v>
      </c>
      <c r="C140" s="17" t="s">
        <v>15434</v>
      </c>
      <c r="D140" s="17" t="s">
        <v>243</v>
      </c>
      <c r="E140" s="237" t="s">
        <v>9133</v>
      </c>
      <c r="F140" s="17" t="s">
        <v>15435</v>
      </c>
    </row>
    <row r="141" spans="1:6" ht="39.9" customHeight="1" x14ac:dyDescent="0.2">
      <c r="A141" s="57">
        <v>29</v>
      </c>
      <c r="B141" s="17" t="s">
        <v>15436</v>
      </c>
      <c r="C141" s="17" t="s">
        <v>15437</v>
      </c>
      <c r="D141" s="17" t="s">
        <v>1794</v>
      </c>
      <c r="E141" s="237" t="s">
        <v>11532</v>
      </c>
      <c r="F141" s="17" t="s">
        <v>15438</v>
      </c>
    </row>
    <row r="142" spans="1:6" ht="39.9" customHeight="1" x14ac:dyDescent="0.2">
      <c r="A142" s="57">
        <v>30</v>
      </c>
      <c r="B142" s="17" t="s">
        <v>15439</v>
      </c>
      <c r="C142" s="17" t="s">
        <v>15440</v>
      </c>
      <c r="D142" s="17" t="s">
        <v>7443</v>
      </c>
      <c r="E142" s="237" t="s">
        <v>12337</v>
      </c>
      <c r="F142" s="17" t="s">
        <v>15441</v>
      </c>
    </row>
    <row r="143" spans="1:6" ht="39.9" customHeight="1" x14ac:dyDescent="0.2">
      <c r="A143" s="57">
        <v>31</v>
      </c>
      <c r="B143" s="17" t="s">
        <v>15442</v>
      </c>
      <c r="C143" s="17" t="s">
        <v>15443</v>
      </c>
      <c r="D143" s="17" t="s">
        <v>1362</v>
      </c>
      <c r="E143" s="237" t="s">
        <v>13966</v>
      </c>
      <c r="F143" s="17" t="s">
        <v>15444</v>
      </c>
    </row>
    <row r="144" spans="1:6" ht="39.9" customHeight="1" x14ac:dyDescent="0.2">
      <c r="A144" s="57">
        <v>32</v>
      </c>
      <c r="B144" s="17" t="s">
        <v>15445</v>
      </c>
      <c r="C144" s="17" t="s">
        <v>15446</v>
      </c>
      <c r="D144" s="17" t="s">
        <v>579</v>
      </c>
      <c r="E144" s="237" t="s">
        <v>12345</v>
      </c>
      <c r="F144" s="17" t="s">
        <v>15447</v>
      </c>
    </row>
    <row r="145" spans="1:6" ht="39.9" customHeight="1" x14ac:dyDescent="0.2">
      <c r="A145" s="57">
        <v>33</v>
      </c>
      <c r="B145" s="17" t="s">
        <v>15448</v>
      </c>
      <c r="C145" s="17" t="s">
        <v>15449</v>
      </c>
      <c r="D145" s="17" t="s">
        <v>140</v>
      </c>
      <c r="E145" s="237" t="s">
        <v>13980</v>
      </c>
      <c r="F145" s="17" t="s">
        <v>15450</v>
      </c>
    </row>
    <row r="146" spans="1:6" ht="39.9" customHeight="1" x14ac:dyDescent="0.2">
      <c r="A146" s="57">
        <v>34</v>
      </c>
      <c r="B146" s="17" t="s">
        <v>15451</v>
      </c>
      <c r="C146" s="17" t="s">
        <v>15138</v>
      </c>
      <c r="D146" s="17" t="s">
        <v>15452</v>
      </c>
      <c r="E146" s="237" t="s">
        <v>15453</v>
      </c>
      <c r="F146" s="17" t="s">
        <v>15454</v>
      </c>
    </row>
    <row r="147" spans="1:6" ht="39.9" customHeight="1" x14ac:dyDescent="0.2">
      <c r="A147" s="57">
        <v>35</v>
      </c>
      <c r="B147" s="17" t="s">
        <v>15455</v>
      </c>
      <c r="C147" s="17" t="s">
        <v>15246</v>
      </c>
      <c r="D147" s="17" t="s">
        <v>2176</v>
      </c>
      <c r="E147" s="237" t="s">
        <v>11545</v>
      </c>
      <c r="F147" s="17" t="s">
        <v>15456</v>
      </c>
    </row>
    <row r="148" spans="1:6" s="57" customFormat="1" ht="39.9" customHeight="1" x14ac:dyDescent="0.2">
      <c r="B148" s="477" t="s">
        <v>16503</v>
      </c>
      <c r="C148" s="477"/>
      <c r="D148" s="477"/>
      <c r="E148" s="477"/>
      <c r="F148" s="477"/>
    </row>
    <row r="149" spans="1:6" s="57" customFormat="1" ht="39.9" customHeight="1" thickBot="1" x14ac:dyDescent="0.25">
      <c r="B149" s="13" t="s">
        <v>5362</v>
      </c>
      <c r="C149" s="13" t="s">
        <v>5363</v>
      </c>
      <c r="D149" s="13" t="s">
        <v>5364</v>
      </c>
      <c r="E149" s="13" t="s">
        <v>5365</v>
      </c>
      <c r="F149" s="13" t="s">
        <v>5368</v>
      </c>
    </row>
    <row r="150" spans="1:6" s="57" customFormat="1" ht="39.9" customHeight="1" thickTop="1" x14ac:dyDescent="0.2">
      <c r="A150" s="57">
        <v>1</v>
      </c>
      <c r="B150" s="17" t="s">
        <v>15457</v>
      </c>
      <c r="C150" s="17" t="s">
        <v>15458</v>
      </c>
      <c r="D150" s="17" t="s">
        <v>589</v>
      </c>
      <c r="E150" s="237" t="s">
        <v>13973</v>
      </c>
      <c r="F150" s="17" t="s">
        <v>15459</v>
      </c>
    </row>
    <row r="151" spans="1:6" s="57" customFormat="1" ht="39.9" customHeight="1" x14ac:dyDescent="0.2">
      <c r="A151" s="57">
        <v>2</v>
      </c>
      <c r="B151" s="17" t="s">
        <v>15460</v>
      </c>
      <c r="C151" s="17" t="s">
        <v>15461</v>
      </c>
      <c r="D151" s="17" t="s">
        <v>137</v>
      </c>
      <c r="E151" s="237" t="s">
        <v>11348</v>
      </c>
      <c r="F151" s="17" t="s">
        <v>15462</v>
      </c>
    </row>
    <row r="152" spans="1:6" s="57" customFormat="1" ht="39.9" customHeight="1" x14ac:dyDescent="0.2">
      <c r="A152" s="57">
        <v>3</v>
      </c>
      <c r="B152" s="17" t="s">
        <v>15463</v>
      </c>
      <c r="C152" s="17"/>
      <c r="D152" s="17" t="s">
        <v>15039</v>
      </c>
      <c r="E152" s="237" t="s">
        <v>14253</v>
      </c>
      <c r="F152" s="17" t="s">
        <v>15464</v>
      </c>
    </row>
    <row r="153" spans="1:6" s="57" customFormat="1" ht="39.9" customHeight="1" x14ac:dyDescent="0.2">
      <c r="A153" s="57">
        <v>4</v>
      </c>
      <c r="B153" s="17" t="s">
        <v>937</v>
      </c>
      <c r="C153" s="17" t="s">
        <v>15245</v>
      </c>
      <c r="D153" s="17" t="s">
        <v>623</v>
      </c>
      <c r="E153" s="237" t="s">
        <v>8936</v>
      </c>
      <c r="F153" s="17" t="s">
        <v>15465</v>
      </c>
    </row>
    <row r="154" spans="1:6" s="57" customFormat="1" ht="39.9" customHeight="1" x14ac:dyDescent="0.2">
      <c r="A154" s="57">
        <v>5</v>
      </c>
      <c r="B154" s="17" t="s">
        <v>15466</v>
      </c>
      <c r="C154" s="17" t="s">
        <v>15467</v>
      </c>
      <c r="D154" s="17" t="s">
        <v>153</v>
      </c>
      <c r="E154" s="237" t="s">
        <v>11394</v>
      </c>
      <c r="F154" s="17" t="s">
        <v>15468</v>
      </c>
    </row>
    <row r="155" spans="1:6" s="57" customFormat="1" ht="39.9" customHeight="1" x14ac:dyDescent="0.2">
      <c r="A155" s="57">
        <v>6</v>
      </c>
      <c r="B155" s="17" t="s">
        <v>15469</v>
      </c>
      <c r="C155" s="17"/>
      <c r="D155" s="17" t="s">
        <v>12416</v>
      </c>
      <c r="E155" s="237" t="s">
        <v>13973</v>
      </c>
      <c r="F155" s="17" t="s">
        <v>15470</v>
      </c>
    </row>
    <row r="156" spans="1:6" s="57" customFormat="1" ht="39.9" customHeight="1" x14ac:dyDescent="0.2">
      <c r="A156" s="57">
        <v>7</v>
      </c>
      <c r="B156" s="17" t="s">
        <v>15471</v>
      </c>
      <c r="C156" s="17" t="s">
        <v>15472</v>
      </c>
      <c r="D156" s="17" t="s">
        <v>15473</v>
      </c>
      <c r="E156" s="237" t="s">
        <v>12349</v>
      </c>
      <c r="F156" s="17" t="s">
        <v>15474</v>
      </c>
    </row>
    <row r="157" spans="1:6" s="57" customFormat="1" ht="39.9" customHeight="1" x14ac:dyDescent="0.2">
      <c r="A157" s="57">
        <v>8</v>
      </c>
      <c r="B157" s="17" t="s">
        <v>15475</v>
      </c>
      <c r="C157" s="17" t="s">
        <v>15476</v>
      </c>
      <c r="D157" s="17" t="s">
        <v>15477</v>
      </c>
      <c r="E157" s="237" t="s">
        <v>15478</v>
      </c>
      <c r="F157" s="17" t="s">
        <v>15479</v>
      </c>
    </row>
    <row r="158" spans="1:6" s="57" customFormat="1" ht="39.9" customHeight="1" x14ac:dyDescent="0.2">
      <c r="A158" s="57">
        <v>9</v>
      </c>
      <c r="B158" s="17" t="s">
        <v>15480</v>
      </c>
      <c r="C158" s="17"/>
      <c r="D158" s="17" t="s">
        <v>841</v>
      </c>
      <c r="E158" s="237" t="s">
        <v>8548</v>
      </c>
      <c r="F158" s="17" t="s">
        <v>15481</v>
      </c>
    </row>
    <row r="159" spans="1:6" s="57" customFormat="1" ht="39.9" customHeight="1" x14ac:dyDescent="0.2">
      <c r="A159" s="57">
        <v>10</v>
      </c>
      <c r="B159" s="17" t="s">
        <v>15482</v>
      </c>
      <c r="C159" s="17" t="s">
        <v>15483</v>
      </c>
      <c r="D159" s="17" t="s">
        <v>15484</v>
      </c>
      <c r="E159" s="237" t="s">
        <v>11544</v>
      </c>
      <c r="F159" s="17" t="s">
        <v>15485</v>
      </c>
    </row>
    <row r="160" spans="1:6" s="57" customFormat="1" ht="39.9" customHeight="1" x14ac:dyDescent="0.2">
      <c r="A160" s="57">
        <v>11</v>
      </c>
      <c r="B160" s="17" t="s">
        <v>15486</v>
      </c>
      <c r="C160" s="17" t="s">
        <v>15064</v>
      </c>
      <c r="D160" s="17" t="s">
        <v>606</v>
      </c>
      <c r="E160" s="237" t="s">
        <v>9133</v>
      </c>
      <c r="F160" s="17" t="s">
        <v>15487</v>
      </c>
    </row>
    <row r="161" spans="1:6" s="57" customFormat="1" ht="39.9" customHeight="1" x14ac:dyDescent="0.2">
      <c r="A161" s="57">
        <v>12</v>
      </c>
      <c r="B161" s="17" t="s">
        <v>15488</v>
      </c>
      <c r="C161" s="17" t="s">
        <v>15489</v>
      </c>
      <c r="D161" s="17" t="s">
        <v>15006</v>
      </c>
      <c r="E161" s="237" t="s">
        <v>8376</v>
      </c>
      <c r="F161" s="17" t="s">
        <v>15490</v>
      </c>
    </row>
    <row r="162" spans="1:6" s="57" customFormat="1" ht="39.9" customHeight="1" x14ac:dyDescent="0.2">
      <c r="A162" s="57">
        <v>13</v>
      </c>
      <c r="B162" s="17" t="s">
        <v>15491</v>
      </c>
      <c r="C162" s="17" t="s">
        <v>15492</v>
      </c>
      <c r="D162" s="17" t="s">
        <v>8645</v>
      </c>
      <c r="E162" s="237" t="s">
        <v>14408</v>
      </c>
      <c r="F162" s="17" t="s">
        <v>15493</v>
      </c>
    </row>
    <row r="163" spans="1:6" s="57" customFormat="1" ht="39.9" customHeight="1" x14ac:dyDescent="0.2">
      <c r="A163" s="57">
        <v>14</v>
      </c>
      <c r="B163" s="17" t="s">
        <v>15494</v>
      </c>
      <c r="C163" s="17" t="s">
        <v>15495</v>
      </c>
      <c r="D163" s="17" t="s">
        <v>1362</v>
      </c>
      <c r="E163" s="237" t="s">
        <v>12339</v>
      </c>
      <c r="F163" s="17" t="s">
        <v>15496</v>
      </c>
    </row>
    <row r="164" spans="1:6" ht="39.9" customHeight="1" x14ac:dyDescent="0.2">
      <c r="A164" s="57">
        <v>15</v>
      </c>
      <c r="B164" s="17" t="s">
        <v>15497</v>
      </c>
      <c r="C164" s="17" t="s">
        <v>15498</v>
      </c>
      <c r="D164" s="17" t="s">
        <v>1881</v>
      </c>
      <c r="E164" s="237" t="s">
        <v>11394</v>
      </c>
      <c r="F164" s="17" t="s">
        <v>15499</v>
      </c>
    </row>
    <row r="165" spans="1:6" ht="39.9" customHeight="1" x14ac:dyDescent="0.2">
      <c r="A165" s="57">
        <v>16</v>
      </c>
      <c r="B165" s="17" t="s">
        <v>15500</v>
      </c>
      <c r="C165" s="17" t="s">
        <v>15501</v>
      </c>
      <c r="D165" s="17" t="s">
        <v>15502</v>
      </c>
      <c r="E165" s="237" t="s">
        <v>12337</v>
      </c>
      <c r="F165" s="17" t="s">
        <v>15503</v>
      </c>
    </row>
    <row r="166" spans="1:6" ht="39.9" customHeight="1" x14ac:dyDescent="0.2">
      <c r="A166" s="57">
        <v>17</v>
      </c>
      <c r="B166" s="17" t="s">
        <v>15504</v>
      </c>
      <c r="C166" s="17"/>
      <c r="D166" s="17" t="s">
        <v>15505</v>
      </c>
      <c r="E166" s="237" t="s">
        <v>13973</v>
      </c>
      <c r="F166" s="17" t="s">
        <v>15506</v>
      </c>
    </row>
    <row r="167" spans="1:6" ht="39.9" customHeight="1" x14ac:dyDescent="0.2">
      <c r="A167" s="57">
        <v>18</v>
      </c>
      <c r="B167" s="17" t="s">
        <v>15507</v>
      </c>
      <c r="C167" s="17" t="s">
        <v>15508</v>
      </c>
      <c r="D167" s="17" t="s">
        <v>15209</v>
      </c>
      <c r="E167" s="237" t="s">
        <v>12356</v>
      </c>
      <c r="F167" s="17" t="s">
        <v>15509</v>
      </c>
    </row>
    <row r="168" spans="1:6" ht="39.9" customHeight="1" x14ac:dyDescent="0.2">
      <c r="A168" s="57">
        <v>19</v>
      </c>
      <c r="B168" s="17" t="s">
        <v>15510</v>
      </c>
      <c r="C168" s="17" t="s">
        <v>15511</v>
      </c>
      <c r="D168" s="17" t="s">
        <v>287</v>
      </c>
      <c r="E168" s="237" t="s">
        <v>11542</v>
      </c>
      <c r="F168" s="17" t="s">
        <v>15512</v>
      </c>
    </row>
    <row r="169" spans="1:6" ht="39.9" customHeight="1" x14ac:dyDescent="0.2">
      <c r="A169" s="57">
        <v>20</v>
      </c>
      <c r="B169" s="17" t="s">
        <v>15513</v>
      </c>
      <c r="C169" s="17" t="s">
        <v>15514</v>
      </c>
      <c r="D169" s="17" t="s">
        <v>243</v>
      </c>
      <c r="E169" s="237" t="s">
        <v>12356</v>
      </c>
      <c r="F169" s="17" t="s">
        <v>15515</v>
      </c>
    </row>
    <row r="170" spans="1:6" ht="39.9" customHeight="1" x14ac:dyDescent="0.2">
      <c r="A170" s="57">
        <v>21</v>
      </c>
      <c r="B170" s="17" t="s">
        <v>15516</v>
      </c>
      <c r="C170" s="17" t="s">
        <v>15517</v>
      </c>
      <c r="D170" s="17" t="s">
        <v>15518</v>
      </c>
      <c r="E170" s="237" t="s">
        <v>11617</v>
      </c>
      <c r="F170" s="17" t="s">
        <v>15519</v>
      </c>
    </row>
    <row r="171" spans="1:6" ht="39.9" customHeight="1" x14ac:dyDescent="0.2">
      <c r="A171" s="57">
        <v>22</v>
      </c>
      <c r="B171" s="17" t="s">
        <v>15520</v>
      </c>
      <c r="C171" s="17" t="s">
        <v>15521</v>
      </c>
      <c r="D171" s="17" t="s">
        <v>15522</v>
      </c>
      <c r="E171" s="237" t="s">
        <v>11537</v>
      </c>
      <c r="F171" s="17" t="s">
        <v>15523</v>
      </c>
    </row>
    <row r="172" spans="1:6" ht="39.9" customHeight="1" x14ac:dyDescent="0.2">
      <c r="A172" s="57">
        <v>23</v>
      </c>
      <c r="B172" s="17" t="s">
        <v>15524</v>
      </c>
      <c r="C172" s="17" t="s">
        <v>15525</v>
      </c>
      <c r="D172" s="17" t="s">
        <v>2176</v>
      </c>
      <c r="E172" s="237" t="s">
        <v>13980</v>
      </c>
      <c r="F172" s="17" t="s">
        <v>15526</v>
      </c>
    </row>
    <row r="173" spans="1:6" ht="39.9" customHeight="1" x14ac:dyDescent="0.2">
      <c r="A173" s="57">
        <v>24</v>
      </c>
      <c r="B173" s="17" t="s">
        <v>15527</v>
      </c>
      <c r="C173" s="17" t="s">
        <v>15528</v>
      </c>
      <c r="D173" s="17" t="s">
        <v>140</v>
      </c>
      <c r="E173" s="237" t="s">
        <v>12419</v>
      </c>
      <c r="F173" s="17" t="s">
        <v>15529</v>
      </c>
    </row>
    <row r="174" spans="1:6" ht="39.9" customHeight="1" x14ac:dyDescent="0.2">
      <c r="A174" s="57">
        <v>25</v>
      </c>
      <c r="B174" s="17" t="s">
        <v>15530</v>
      </c>
      <c r="C174" s="17" t="s">
        <v>15531</v>
      </c>
      <c r="D174" s="17" t="s">
        <v>626</v>
      </c>
      <c r="E174" s="237" t="s">
        <v>12337</v>
      </c>
      <c r="F174" s="17" t="s">
        <v>15532</v>
      </c>
    </row>
    <row r="175" spans="1:6" ht="39.9" customHeight="1" x14ac:dyDescent="0.2">
      <c r="A175" s="57">
        <v>26</v>
      </c>
      <c r="B175" s="17" t="s">
        <v>15533</v>
      </c>
      <c r="C175" s="17" t="s">
        <v>15534</v>
      </c>
      <c r="D175" s="17" t="s">
        <v>243</v>
      </c>
      <c r="E175" s="237" t="s">
        <v>11539</v>
      </c>
      <c r="F175" s="17" t="s">
        <v>15535</v>
      </c>
    </row>
    <row r="176" spans="1:6" ht="39.9" customHeight="1" x14ac:dyDescent="0.2">
      <c r="A176" s="57">
        <v>27</v>
      </c>
      <c r="B176" s="17" t="s">
        <v>15536</v>
      </c>
      <c r="C176" s="17" t="s">
        <v>15537</v>
      </c>
      <c r="D176" s="17" t="s">
        <v>7443</v>
      </c>
      <c r="E176" s="237" t="s">
        <v>11872</v>
      </c>
      <c r="F176" s="17" t="s">
        <v>15538</v>
      </c>
    </row>
    <row r="177" spans="1:6" ht="39.9" customHeight="1" x14ac:dyDescent="0.2">
      <c r="A177" s="57">
        <v>28</v>
      </c>
      <c r="B177" s="17" t="s">
        <v>15539</v>
      </c>
      <c r="C177" s="17" t="s">
        <v>15540</v>
      </c>
      <c r="D177" s="17" t="s">
        <v>140</v>
      </c>
      <c r="E177" s="237" t="s">
        <v>12339</v>
      </c>
      <c r="F177" s="17" t="s">
        <v>15541</v>
      </c>
    </row>
    <row r="178" spans="1:6" ht="39.9" customHeight="1" x14ac:dyDescent="0.2">
      <c r="A178" s="57">
        <v>29</v>
      </c>
      <c r="B178" s="17" t="s">
        <v>15542</v>
      </c>
      <c r="C178" s="17" t="s">
        <v>15543</v>
      </c>
      <c r="D178" s="17" t="s">
        <v>243</v>
      </c>
      <c r="E178" s="237" t="s">
        <v>12339</v>
      </c>
      <c r="F178" s="17" t="s">
        <v>15544</v>
      </c>
    </row>
    <row r="179" spans="1:6" ht="39.9" customHeight="1" x14ac:dyDescent="0.2">
      <c r="A179" s="57">
        <v>30</v>
      </c>
      <c r="B179" s="17" t="s">
        <v>15545</v>
      </c>
      <c r="C179" s="17" t="s">
        <v>15138</v>
      </c>
      <c r="D179" s="17" t="s">
        <v>15452</v>
      </c>
      <c r="E179" s="237" t="s">
        <v>15546</v>
      </c>
      <c r="F179" s="17" t="s">
        <v>15547</v>
      </c>
    </row>
    <row r="180" spans="1:6" ht="39.9" customHeight="1" x14ac:dyDescent="0.2">
      <c r="A180" s="57">
        <v>31</v>
      </c>
      <c r="B180" s="17" t="s">
        <v>15548</v>
      </c>
      <c r="C180" s="17" t="s">
        <v>15549</v>
      </c>
      <c r="D180" s="17" t="s">
        <v>1362</v>
      </c>
      <c r="E180" s="237" t="s">
        <v>13966</v>
      </c>
      <c r="F180" s="17" t="s">
        <v>15550</v>
      </c>
    </row>
    <row r="181" spans="1:6" ht="39.9" customHeight="1" x14ac:dyDescent="0.2">
      <c r="A181" s="57">
        <v>32</v>
      </c>
      <c r="B181" s="17" t="s">
        <v>15551</v>
      </c>
      <c r="C181" s="17" t="s">
        <v>15552</v>
      </c>
      <c r="D181" s="17" t="s">
        <v>3439</v>
      </c>
      <c r="E181" s="237" t="s">
        <v>15553</v>
      </c>
      <c r="F181" s="17" t="s">
        <v>15554</v>
      </c>
    </row>
    <row r="182" spans="1:6" ht="39.9" customHeight="1" x14ac:dyDescent="0.2">
      <c r="A182" s="57">
        <v>33</v>
      </c>
      <c r="B182" s="17" t="s">
        <v>15555</v>
      </c>
      <c r="C182" s="17" t="s">
        <v>15556</v>
      </c>
      <c r="D182" s="17" t="s">
        <v>1780</v>
      </c>
      <c r="E182" s="237" t="s">
        <v>15557</v>
      </c>
      <c r="F182" s="17" t="s">
        <v>15558</v>
      </c>
    </row>
    <row r="183" spans="1:6" ht="39.9" customHeight="1" x14ac:dyDescent="0.2">
      <c r="A183" s="57">
        <v>34</v>
      </c>
      <c r="B183" s="17" t="s">
        <v>15559</v>
      </c>
      <c r="C183" s="17" t="s">
        <v>15246</v>
      </c>
      <c r="D183" s="17" t="s">
        <v>2176</v>
      </c>
      <c r="E183" s="237" t="s">
        <v>11872</v>
      </c>
      <c r="F183" s="17" t="s">
        <v>15560</v>
      </c>
    </row>
    <row r="184" spans="1:6" s="57" customFormat="1" ht="39.9" customHeight="1" x14ac:dyDescent="0.2">
      <c r="B184" s="477" t="s">
        <v>16504</v>
      </c>
      <c r="C184" s="477"/>
      <c r="D184" s="477"/>
      <c r="E184" s="477"/>
      <c r="F184" s="477"/>
    </row>
    <row r="185" spans="1:6" s="57" customFormat="1" ht="39.9" customHeight="1" thickBot="1" x14ac:dyDescent="0.25">
      <c r="B185" s="13" t="s">
        <v>5362</v>
      </c>
      <c r="C185" s="13" t="s">
        <v>5363</v>
      </c>
      <c r="D185" s="13" t="s">
        <v>5364</v>
      </c>
      <c r="E185" s="13" t="s">
        <v>5365</v>
      </c>
      <c r="F185" s="13" t="s">
        <v>5368</v>
      </c>
    </row>
    <row r="186" spans="1:6" s="57" customFormat="1" ht="39.9" customHeight="1" thickTop="1" x14ac:dyDescent="0.2">
      <c r="A186" s="57">
        <v>1</v>
      </c>
      <c r="B186" s="17" t="s">
        <v>15561</v>
      </c>
      <c r="C186" s="17" t="s">
        <v>15562</v>
      </c>
      <c r="D186" s="17" t="s">
        <v>243</v>
      </c>
      <c r="E186" s="237" t="s">
        <v>12341</v>
      </c>
      <c r="F186" s="17" t="s">
        <v>15563</v>
      </c>
    </row>
    <row r="187" spans="1:6" s="57" customFormat="1" ht="39.9" customHeight="1" x14ac:dyDescent="0.2">
      <c r="A187" s="57">
        <v>2</v>
      </c>
      <c r="B187" s="17" t="s">
        <v>15564</v>
      </c>
      <c r="C187" s="17"/>
      <c r="D187" s="17" t="s">
        <v>15565</v>
      </c>
      <c r="E187" s="237" t="s">
        <v>12356</v>
      </c>
      <c r="F187" s="17" t="s">
        <v>15566</v>
      </c>
    </row>
    <row r="188" spans="1:6" s="57" customFormat="1" ht="39.9" customHeight="1" x14ac:dyDescent="0.2">
      <c r="A188" s="57">
        <v>3</v>
      </c>
      <c r="B188" s="17" t="s">
        <v>15567</v>
      </c>
      <c r="C188" s="17" t="s">
        <v>15568</v>
      </c>
      <c r="D188" s="17" t="s">
        <v>589</v>
      </c>
      <c r="E188" s="237" t="s">
        <v>14253</v>
      </c>
      <c r="F188" s="17" t="s">
        <v>15569</v>
      </c>
    </row>
    <row r="189" spans="1:6" s="57" customFormat="1" ht="39.9" customHeight="1" x14ac:dyDescent="0.2">
      <c r="A189" s="57">
        <v>4</v>
      </c>
      <c r="B189" s="17" t="s">
        <v>15570</v>
      </c>
      <c r="C189" s="17" t="s">
        <v>15571</v>
      </c>
      <c r="D189" s="17" t="s">
        <v>137</v>
      </c>
      <c r="E189" s="237" t="s">
        <v>11351</v>
      </c>
      <c r="F189" s="17" t="s">
        <v>15572</v>
      </c>
    </row>
    <row r="190" spans="1:6" s="57" customFormat="1" ht="39.9" customHeight="1" x14ac:dyDescent="0.2">
      <c r="A190" s="57">
        <v>5</v>
      </c>
      <c r="B190" s="17" t="s">
        <v>15573</v>
      </c>
      <c r="C190" s="17" t="s">
        <v>15574</v>
      </c>
      <c r="D190" s="17" t="s">
        <v>153</v>
      </c>
      <c r="E190" s="237" t="s">
        <v>11402</v>
      </c>
      <c r="F190" s="17" t="s">
        <v>15575</v>
      </c>
    </row>
    <row r="191" spans="1:6" s="57" customFormat="1" ht="39.9" customHeight="1" x14ac:dyDescent="0.2">
      <c r="A191" s="57">
        <v>6</v>
      </c>
      <c r="B191" s="17" t="s">
        <v>15576</v>
      </c>
      <c r="C191" s="17" t="s">
        <v>15577</v>
      </c>
      <c r="D191" s="17" t="s">
        <v>841</v>
      </c>
      <c r="E191" s="237" t="s">
        <v>11539</v>
      </c>
      <c r="F191" s="17" t="s">
        <v>15578</v>
      </c>
    </row>
    <row r="192" spans="1:6" s="57" customFormat="1" ht="39.9" customHeight="1" x14ac:dyDescent="0.2">
      <c r="A192" s="57">
        <v>7</v>
      </c>
      <c r="B192" s="17" t="s">
        <v>15579</v>
      </c>
      <c r="C192" s="17" t="s">
        <v>15580</v>
      </c>
      <c r="D192" s="17" t="s">
        <v>15581</v>
      </c>
      <c r="E192" s="237" t="s">
        <v>12347</v>
      </c>
      <c r="F192" s="17" t="s">
        <v>15582</v>
      </c>
    </row>
    <row r="193" spans="1:6" s="57" customFormat="1" ht="39.9" customHeight="1" x14ac:dyDescent="0.2">
      <c r="A193" s="57">
        <v>8</v>
      </c>
      <c r="B193" s="17" t="s">
        <v>15583</v>
      </c>
      <c r="C193" s="17" t="s">
        <v>15584</v>
      </c>
      <c r="D193" s="17" t="s">
        <v>15585</v>
      </c>
      <c r="E193" s="237" t="s">
        <v>13973</v>
      </c>
      <c r="F193" s="17" t="s">
        <v>15586</v>
      </c>
    </row>
    <row r="194" spans="1:6" s="57" customFormat="1" ht="39.9" customHeight="1" x14ac:dyDescent="0.2">
      <c r="A194" s="57">
        <v>9</v>
      </c>
      <c r="B194" s="17" t="s">
        <v>15469</v>
      </c>
      <c r="C194" s="17"/>
      <c r="D194" s="17" t="s">
        <v>12416</v>
      </c>
      <c r="E194" s="237" t="s">
        <v>13973</v>
      </c>
      <c r="F194" s="17" t="s">
        <v>15587</v>
      </c>
    </row>
    <row r="195" spans="1:6" s="57" customFormat="1" ht="39.9" customHeight="1" x14ac:dyDescent="0.2">
      <c r="A195" s="57">
        <v>10</v>
      </c>
      <c r="B195" s="17" t="s">
        <v>15463</v>
      </c>
      <c r="C195" s="17"/>
      <c r="D195" s="17" t="s">
        <v>15039</v>
      </c>
      <c r="E195" s="237" t="s">
        <v>14253</v>
      </c>
      <c r="F195" s="17" t="s">
        <v>15588</v>
      </c>
    </row>
    <row r="196" spans="1:6" s="57" customFormat="1" ht="39.9" customHeight="1" x14ac:dyDescent="0.2">
      <c r="A196" s="57">
        <v>11</v>
      </c>
      <c r="B196" s="17" t="s">
        <v>15589</v>
      </c>
      <c r="C196" s="17" t="s">
        <v>15245</v>
      </c>
      <c r="D196" s="17" t="s">
        <v>623</v>
      </c>
      <c r="E196" s="237" t="s">
        <v>15417</v>
      </c>
      <c r="F196" s="17" t="s">
        <v>15590</v>
      </c>
    </row>
    <row r="197" spans="1:6" s="57" customFormat="1" ht="39.9" customHeight="1" x14ac:dyDescent="0.2">
      <c r="A197" s="57">
        <v>12</v>
      </c>
      <c r="B197" s="17" t="s">
        <v>15591</v>
      </c>
      <c r="C197" s="17"/>
      <c r="D197" s="17" t="s">
        <v>15052</v>
      </c>
      <c r="E197" s="237" t="s">
        <v>13973</v>
      </c>
      <c r="F197" s="17" t="s">
        <v>15592</v>
      </c>
    </row>
    <row r="198" spans="1:6" s="57" customFormat="1" ht="39.9" customHeight="1" x14ac:dyDescent="0.2">
      <c r="A198" s="57">
        <v>13</v>
      </c>
      <c r="B198" s="17" t="s">
        <v>15593</v>
      </c>
      <c r="C198" s="17" t="s">
        <v>15064</v>
      </c>
      <c r="D198" s="17" t="s">
        <v>606</v>
      </c>
      <c r="E198" s="237" t="s">
        <v>11822</v>
      </c>
      <c r="F198" s="17" t="s">
        <v>15594</v>
      </c>
    </row>
    <row r="199" spans="1:6" s="57" customFormat="1" ht="39.9" customHeight="1" x14ac:dyDescent="0.2">
      <c r="A199" s="57">
        <v>14</v>
      </c>
      <c r="B199" s="17" t="s">
        <v>15595</v>
      </c>
      <c r="C199" s="17" t="s">
        <v>15596</v>
      </c>
      <c r="D199" s="17" t="s">
        <v>8645</v>
      </c>
      <c r="E199" s="237" t="s">
        <v>12341</v>
      </c>
      <c r="F199" s="17" t="s">
        <v>15597</v>
      </c>
    </row>
    <row r="200" spans="1:6" ht="39.9" customHeight="1" x14ac:dyDescent="0.2">
      <c r="A200" s="57">
        <v>15</v>
      </c>
      <c r="B200" s="17" t="s">
        <v>15598</v>
      </c>
      <c r="C200" s="17" t="s">
        <v>15599</v>
      </c>
      <c r="D200" s="17" t="s">
        <v>15600</v>
      </c>
      <c r="E200" s="237" t="s">
        <v>12339</v>
      </c>
      <c r="F200" s="17" t="s">
        <v>15601</v>
      </c>
    </row>
    <row r="201" spans="1:6" ht="39.9" customHeight="1" x14ac:dyDescent="0.2">
      <c r="A201" s="57">
        <v>16</v>
      </c>
      <c r="B201" s="17" t="s">
        <v>15602</v>
      </c>
      <c r="C201" s="17" t="s">
        <v>15603</v>
      </c>
      <c r="D201" s="17" t="s">
        <v>15378</v>
      </c>
      <c r="E201" s="237" t="s">
        <v>11398</v>
      </c>
      <c r="F201" s="17" t="s">
        <v>15604</v>
      </c>
    </row>
    <row r="202" spans="1:6" ht="39.9" customHeight="1" x14ac:dyDescent="0.2">
      <c r="A202" s="57">
        <v>17</v>
      </c>
      <c r="B202" s="17" t="s">
        <v>15500</v>
      </c>
      <c r="C202" s="17" t="s">
        <v>15501</v>
      </c>
      <c r="D202" s="17" t="s">
        <v>15502</v>
      </c>
      <c r="E202" s="237" t="s">
        <v>12337</v>
      </c>
      <c r="F202" s="17" t="s">
        <v>15605</v>
      </c>
    </row>
    <row r="203" spans="1:6" ht="39.9" customHeight="1" x14ac:dyDescent="0.2">
      <c r="A203" s="57">
        <v>18</v>
      </c>
      <c r="B203" s="17" t="s">
        <v>15606</v>
      </c>
      <c r="C203" s="17" t="s">
        <v>15607</v>
      </c>
      <c r="D203" s="17" t="s">
        <v>15416</v>
      </c>
      <c r="E203" s="237" t="s">
        <v>12337</v>
      </c>
      <c r="F203" s="17" t="s">
        <v>15608</v>
      </c>
    </row>
    <row r="204" spans="1:6" ht="39.9" customHeight="1" x14ac:dyDescent="0.2">
      <c r="A204" s="57">
        <v>19</v>
      </c>
      <c r="B204" s="17" t="s">
        <v>15609</v>
      </c>
      <c r="C204" s="17" t="s">
        <v>15610</v>
      </c>
      <c r="D204" s="17" t="s">
        <v>287</v>
      </c>
      <c r="E204" s="237" t="s">
        <v>11394</v>
      </c>
      <c r="F204" s="17" t="s">
        <v>15611</v>
      </c>
    </row>
    <row r="205" spans="1:6" ht="39.9" customHeight="1" x14ac:dyDescent="0.2">
      <c r="A205" s="57">
        <v>20</v>
      </c>
      <c r="B205" s="17" t="s">
        <v>15612</v>
      </c>
      <c r="C205" s="17" t="s">
        <v>15613</v>
      </c>
      <c r="D205" s="17" t="s">
        <v>230</v>
      </c>
      <c r="E205" s="237" t="s">
        <v>12341</v>
      </c>
      <c r="F205" s="17" t="s">
        <v>15614</v>
      </c>
    </row>
    <row r="206" spans="1:6" ht="39.9" customHeight="1" x14ac:dyDescent="0.2">
      <c r="A206" s="57">
        <v>21</v>
      </c>
      <c r="B206" s="17" t="s">
        <v>15615</v>
      </c>
      <c r="C206" s="17" t="s">
        <v>15616</v>
      </c>
      <c r="D206" s="17" t="s">
        <v>15617</v>
      </c>
      <c r="E206" s="237" t="s">
        <v>12345</v>
      </c>
      <c r="F206" s="17" t="s">
        <v>15618</v>
      </c>
    </row>
    <row r="207" spans="1:6" ht="39.9" customHeight="1" x14ac:dyDescent="0.2">
      <c r="A207" s="57">
        <v>22</v>
      </c>
      <c r="B207" s="17" t="s">
        <v>15619</v>
      </c>
      <c r="C207" s="17" t="s">
        <v>15620</v>
      </c>
      <c r="D207" s="17" t="s">
        <v>15621</v>
      </c>
      <c r="E207" s="237" t="s">
        <v>11396</v>
      </c>
      <c r="F207" s="17" t="s">
        <v>15622</v>
      </c>
    </row>
    <row r="208" spans="1:6" ht="39.9" customHeight="1" x14ac:dyDescent="0.2">
      <c r="A208" s="57">
        <v>23</v>
      </c>
      <c r="B208" s="17" t="s">
        <v>15623</v>
      </c>
      <c r="C208" s="17" t="s">
        <v>15624</v>
      </c>
      <c r="D208" s="17" t="s">
        <v>15143</v>
      </c>
      <c r="E208" s="237" t="s">
        <v>12339</v>
      </c>
      <c r="F208" s="17" t="s">
        <v>15625</v>
      </c>
    </row>
    <row r="209" spans="1:6" ht="39.9" customHeight="1" x14ac:dyDescent="0.2">
      <c r="A209" s="57">
        <v>24</v>
      </c>
      <c r="B209" s="17" t="s">
        <v>15626</v>
      </c>
      <c r="C209" s="17" t="s">
        <v>15627</v>
      </c>
      <c r="D209" s="17" t="s">
        <v>626</v>
      </c>
      <c r="E209" s="237" t="s">
        <v>12337</v>
      </c>
      <c r="F209" s="17" t="s">
        <v>15628</v>
      </c>
    </row>
    <row r="210" spans="1:6" ht="39.9" customHeight="1" x14ac:dyDescent="0.2">
      <c r="A210" s="57">
        <v>25</v>
      </c>
      <c r="B210" s="17" t="s">
        <v>15527</v>
      </c>
      <c r="C210" s="17" t="s">
        <v>15528</v>
      </c>
      <c r="D210" s="17" t="s">
        <v>140</v>
      </c>
      <c r="E210" s="237" t="s">
        <v>12419</v>
      </c>
      <c r="F210" s="17" t="s">
        <v>15629</v>
      </c>
    </row>
    <row r="211" spans="1:6" ht="39.9" customHeight="1" x14ac:dyDescent="0.2">
      <c r="A211" s="57">
        <v>26</v>
      </c>
      <c r="B211" s="17" t="s">
        <v>15630</v>
      </c>
      <c r="C211" s="17"/>
      <c r="D211" s="17" t="s">
        <v>1855</v>
      </c>
      <c r="E211" s="237" t="s">
        <v>11617</v>
      </c>
      <c r="F211" s="17" t="s">
        <v>15631</v>
      </c>
    </row>
    <row r="212" spans="1:6" ht="39.9" customHeight="1" x14ac:dyDescent="0.2">
      <c r="A212" s="57">
        <v>27</v>
      </c>
      <c r="B212" s="17" t="s">
        <v>15632</v>
      </c>
      <c r="C212" s="17" t="s">
        <v>15633</v>
      </c>
      <c r="D212" s="17" t="s">
        <v>243</v>
      </c>
      <c r="E212" s="237" t="s">
        <v>8726</v>
      </c>
      <c r="F212" s="17" t="s">
        <v>15634</v>
      </c>
    </row>
    <row r="213" spans="1:6" ht="39.9" customHeight="1" x14ac:dyDescent="0.2">
      <c r="A213" s="57">
        <v>28</v>
      </c>
      <c r="B213" s="17" t="s">
        <v>15635</v>
      </c>
      <c r="C213" s="17" t="s">
        <v>15636</v>
      </c>
      <c r="D213" s="17" t="s">
        <v>3439</v>
      </c>
      <c r="E213" s="237" t="s">
        <v>11537</v>
      </c>
      <c r="F213" s="17" t="s">
        <v>15637</v>
      </c>
    </row>
    <row r="214" spans="1:6" ht="39.9" customHeight="1" x14ac:dyDescent="0.2">
      <c r="A214" s="57">
        <v>29</v>
      </c>
      <c r="B214" s="17" t="s">
        <v>15638</v>
      </c>
      <c r="C214" s="17" t="s">
        <v>15639</v>
      </c>
      <c r="D214" s="17" t="s">
        <v>243</v>
      </c>
      <c r="E214" s="237" t="s">
        <v>11533</v>
      </c>
      <c r="F214" s="17" t="s">
        <v>15640</v>
      </c>
    </row>
    <row r="215" spans="1:6" ht="39.9" customHeight="1" x14ac:dyDescent="0.2">
      <c r="A215" s="57">
        <v>30</v>
      </c>
      <c r="B215" s="17" t="s">
        <v>15641</v>
      </c>
      <c r="C215" s="17" t="s">
        <v>15642</v>
      </c>
      <c r="D215" s="17" t="s">
        <v>11211</v>
      </c>
      <c r="E215" s="237" t="s">
        <v>15643</v>
      </c>
      <c r="F215" s="17" t="s">
        <v>15644</v>
      </c>
    </row>
    <row r="216" spans="1:6" ht="39.9" customHeight="1" x14ac:dyDescent="0.2">
      <c r="A216" s="57">
        <v>31</v>
      </c>
      <c r="B216" s="17" t="s">
        <v>15645</v>
      </c>
      <c r="C216" s="17" t="s">
        <v>15646</v>
      </c>
      <c r="D216" s="17" t="s">
        <v>15452</v>
      </c>
      <c r="E216" s="237" t="s">
        <v>15647</v>
      </c>
      <c r="F216" s="17" t="s">
        <v>15648</v>
      </c>
    </row>
    <row r="217" spans="1:6" ht="39.9" customHeight="1" x14ac:dyDescent="0.2">
      <c r="A217" s="57">
        <v>32</v>
      </c>
      <c r="B217" s="17" t="s">
        <v>15649</v>
      </c>
      <c r="C217" s="17" t="s">
        <v>15138</v>
      </c>
      <c r="D217" s="17" t="s">
        <v>15452</v>
      </c>
      <c r="E217" s="237" t="s">
        <v>11351</v>
      </c>
      <c r="F217" s="17" t="s">
        <v>15650</v>
      </c>
    </row>
    <row r="218" spans="1:6" ht="39.9" customHeight="1" x14ac:dyDescent="0.2">
      <c r="A218" s="57">
        <v>33</v>
      </c>
      <c r="B218" s="17" t="s">
        <v>15651</v>
      </c>
      <c r="C218" s="17" t="s">
        <v>15652</v>
      </c>
      <c r="D218" s="17" t="s">
        <v>140</v>
      </c>
      <c r="E218" s="237" t="s">
        <v>14253</v>
      </c>
      <c r="F218" s="17" t="s">
        <v>15653</v>
      </c>
    </row>
    <row r="219" spans="1:6" ht="39.9" customHeight="1" x14ac:dyDescent="0.2">
      <c r="A219" s="57">
        <v>34</v>
      </c>
      <c r="B219" s="17" t="s">
        <v>15654</v>
      </c>
      <c r="C219" s="17" t="s">
        <v>15655</v>
      </c>
      <c r="D219" s="17" t="s">
        <v>7443</v>
      </c>
      <c r="E219" s="237" t="s">
        <v>13966</v>
      </c>
      <c r="F219" s="17" t="s">
        <v>15656</v>
      </c>
    </row>
    <row r="220" spans="1:6" ht="39.9" customHeight="1" x14ac:dyDescent="0.2">
      <c r="A220" s="57">
        <v>35</v>
      </c>
      <c r="B220" s="17" t="s">
        <v>15657</v>
      </c>
      <c r="C220" s="17" t="s">
        <v>15246</v>
      </c>
      <c r="D220" s="17" t="s">
        <v>2176</v>
      </c>
      <c r="E220" s="237" t="s">
        <v>11544</v>
      </c>
      <c r="F220" s="17" t="s">
        <v>15658</v>
      </c>
    </row>
  </sheetData>
  <mergeCells count="6">
    <mergeCell ref="B184:F184"/>
    <mergeCell ref="B2:F2"/>
    <mergeCell ref="B39:F39"/>
    <mergeCell ref="B75:F75"/>
    <mergeCell ref="B111:F111"/>
    <mergeCell ref="B148:F148"/>
  </mergeCells>
  <phoneticPr fontId="5"/>
  <pageMargins left="0.70866141732283472" right="0.70866141732283472" top="0.74803149606299213" bottom="0.49" header="0.31496062992125984" footer="0.31496062992125984"/>
  <pageSetup paperSize="9" scale="61" fitToHeight="0" orientation="portrait" r:id="rId1"/>
  <headerFooter>
    <oddHeader>&amp;C&amp;"BIZ UDPゴシック,標準"&amp;22朝の読書用セット　バラエティ</oddHeader>
  </headerFooter>
  <rowBreaks count="5" manualBreakCount="5">
    <brk id="38" max="6" man="1"/>
    <brk id="74" max="6" man="1"/>
    <brk id="110" max="6" man="1"/>
    <brk id="147" max="6" man="1"/>
    <brk id="18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/>
  </sheetPr>
  <dimension ref="A1:H13"/>
  <sheetViews>
    <sheetView view="pageBreakPreview" zoomScale="85" zoomScaleNormal="85" zoomScaleSheetLayoutView="85" workbookViewId="0">
      <selection activeCell="B1" sqref="B1"/>
    </sheetView>
  </sheetViews>
  <sheetFormatPr defaultColWidth="12.6640625" defaultRowHeight="39.9" customHeight="1" x14ac:dyDescent="0.2"/>
  <cols>
    <col min="1" max="1" width="5.109375" style="302" customWidth="1"/>
    <col min="2" max="2" width="44.44140625" style="302" customWidth="1"/>
    <col min="3" max="3" width="20.6640625" style="302" customWidth="1"/>
    <col min="4" max="4" width="12.6640625" style="302"/>
    <col min="5" max="5" width="14" style="302" bestFit="1" customWidth="1"/>
    <col min="6" max="6" width="17.21875" style="302" customWidth="1"/>
    <col min="7" max="7" width="16.44140625" style="302" customWidth="1"/>
    <col min="8" max="8" width="17.44140625" style="302" customWidth="1"/>
    <col min="9" max="9" width="14.109375" style="302" customWidth="1"/>
    <col min="10" max="16384" width="12.6640625" style="302"/>
  </cols>
  <sheetData>
    <row r="1" spans="1:8" s="57" customFormat="1" ht="39.9" customHeight="1" x14ac:dyDescent="0.2">
      <c r="B1" s="192" t="s">
        <v>16484</v>
      </c>
      <c r="C1" s="173"/>
      <c r="D1" s="173"/>
      <c r="E1" s="173"/>
      <c r="F1" s="173"/>
      <c r="G1" s="93"/>
    </row>
    <row r="2" spans="1:8" s="57" customFormat="1" ht="39.9" customHeight="1" x14ac:dyDescent="0.2">
      <c r="B2" s="192" t="s">
        <v>16569</v>
      </c>
    </row>
    <row r="3" spans="1:8" s="57" customFormat="1" ht="39.9" customHeight="1" thickBot="1" x14ac:dyDescent="0.25">
      <c r="B3" s="13" t="s">
        <v>16570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16571</v>
      </c>
      <c r="H3" s="13" t="s">
        <v>5367</v>
      </c>
    </row>
    <row r="4" spans="1:8" s="57" customFormat="1" ht="52.5" customHeight="1" thickTop="1" x14ac:dyDescent="0.2">
      <c r="A4" s="57">
        <v>1</v>
      </c>
      <c r="B4" s="17" t="s">
        <v>16572</v>
      </c>
      <c r="C4" s="17" t="s">
        <v>16573</v>
      </c>
      <c r="D4" s="17" t="s">
        <v>16521</v>
      </c>
      <c r="E4" s="17" t="s">
        <v>11267</v>
      </c>
      <c r="F4" s="17" t="s">
        <v>16574</v>
      </c>
      <c r="G4" s="17" t="s">
        <v>16575</v>
      </c>
      <c r="H4" s="17" t="s">
        <v>16576</v>
      </c>
    </row>
    <row r="5" spans="1:8" s="57" customFormat="1" ht="52.5" customHeight="1" x14ac:dyDescent="0.2">
      <c r="A5" s="57">
        <v>2</v>
      </c>
      <c r="B5" s="17" t="s">
        <v>16577</v>
      </c>
      <c r="C5" s="17" t="s">
        <v>16578</v>
      </c>
      <c r="D5" s="17" t="s">
        <v>16579</v>
      </c>
      <c r="E5" s="17" t="s">
        <v>16580</v>
      </c>
      <c r="F5" s="17" t="s">
        <v>16574</v>
      </c>
      <c r="G5" s="17" t="s">
        <v>16581</v>
      </c>
      <c r="H5" s="17" t="s">
        <v>16582</v>
      </c>
    </row>
    <row r="6" spans="1:8" s="57" customFormat="1" ht="52.5" customHeight="1" x14ac:dyDescent="0.2">
      <c r="A6" s="57">
        <v>3</v>
      </c>
      <c r="B6" s="17" t="s">
        <v>16583</v>
      </c>
      <c r="C6" s="17" t="s">
        <v>16584</v>
      </c>
      <c r="D6" s="17" t="s">
        <v>16585</v>
      </c>
      <c r="E6" s="17" t="s">
        <v>16586</v>
      </c>
      <c r="F6" s="17" t="s">
        <v>16574</v>
      </c>
      <c r="G6" s="17" t="s">
        <v>16587</v>
      </c>
      <c r="H6" s="17" t="s">
        <v>16588</v>
      </c>
    </row>
    <row r="7" spans="1:8" s="57" customFormat="1" ht="52.5" customHeight="1" x14ac:dyDescent="0.2">
      <c r="A7" s="57">
        <v>4</v>
      </c>
      <c r="B7" s="17" t="s">
        <v>16589</v>
      </c>
      <c r="C7" s="17" t="s">
        <v>16590</v>
      </c>
      <c r="D7" s="17" t="s">
        <v>16591</v>
      </c>
      <c r="E7" s="17" t="s">
        <v>11270</v>
      </c>
      <c r="F7" s="17" t="s">
        <v>16574</v>
      </c>
      <c r="G7" s="17" t="s">
        <v>16592</v>
      </c>
      <c r="H7" s="17" t="s">
        <v>16593</v>
      </c>
    </row>
    <row r="8" spans="1:8" s="57" customFormat="1" ht="52.5" customHeight="1" x14ac:dyDescent="0.2">
      <c r="A8" s="57">
        <v>5</v>
      </c>
      <c r="B8" s="17" t="s">
        <v>16594</v>
      </c>
      <c r="C8" s="17" t="s">
        <v>16595</v>
      </c>
      <c r="D8" s="17" t="s">
        <v>16596</v>
      </c>
      <c r="E8" s="17" t="s">
        <v>16580</v>
      </c>
      <c r="F8" s="17" t="s">
        <v>16574</v>
      </c>
      <c r="G8" s="17" t="s">
        <v>16597</v>
      </c>
      <c r="H8" s="17" t="s">
        <v>16598</v>
      </c>
    </row>
    <row r="9" spans="1:8" s="57" customFormat="1" ht="52.5" customHeight="1" x14ac:dyDescent="0.2">
      <c r="A9" s="57">
        <v>6</v>
      </c>
      <c r="B9" s="17" t="s">
        <v>16599</v>
      </c>
      <c r="C9" s="17" t="s">
        <v>16600</v>
      </c>
      <c r="D9" s="17" t="s">
        <v>16601</v>
      </c>
      <c r="E9" s="17" t="s">
        <v>16602</v>
      </c>
      <c r="F9" s="17" t="s">
        <v>16574</v>
      </c>
      <c r="G9" s="17" t="s">
        <v>16603</v>
      </c>
      <c r="H9" s="17" t="s">
        <v>16604</v>
      </c>
    </row>
    <row r="10" spans="1:8" s="57" customFormat="1" ht="52.5" customHeight="1" x14ac:dyDescent="0.2">
      <c r="A10" s="57">
        <v>7</v>
      </c>
      <c r="B10" s="17" t="s">
        <v>16605</v>
      </c>
      <c r="C10" s="17" t="s">
        <v>16606</v>
      </c>
      <c r="D10" s="17" t="s">
        <v>16585</v>
      </c>
      <c r="E10" s="17" t="s">
        <v>16607</v>
      </c>
      <c r="F10" s="17" t="s">
        <v>16574</v>
      </c>
      <c r="G10" s="17" t="s">
        <v>16608</v>
      </c>
      <c r="H10" s="17" t="s">
        <v>16609</v>
      </c>
    </row>
    <row r="11" spans="1:8" s="57" customFormat="1" ht="52.5" customHeight="1" x14ac:dyDescent="0.2">
      <c r="A11" s="57">
        <v>8</v>
      </c>
      <c r="B11" s="17" t="s">
        <v>16610</v>
      </c>
      <c r="C11" s="17" t="s">
        <v>16611</v>
      </c>
      <c r="D11" s="17" t="s">
        <v>16585</v>
      </c>
      <c r="E11" s="17" t="s">
        <v>16612</v>
      </c>
      <c r="F11" s="17" t="s">
        <v>16574</v>
      </c>
      <c r="G11" s="17" t="s">
        <v>16613</v>
      </c>
      <c r="H11" s="17" t="s">
        <v>16614</v>
      </c>
    </row>
    <row r="12" spans="1:8" s="57" customFormat="1" ht="52.5" customHeight="1" x14ac:dyDescent="0.2">
      <c r="A12" s="57">
        <v>9</v>
      </c>
      <c r="B12" s="17" t="s">
        <v>16615</v>
      </c>
      <c r="C12" s="17" t="s">
        <v>16616</v>
      </c>
      <c r="D12" s="17" t="s">
        <v>16601</v>
      </c>
      <c r="E12" s="17" t="s">
        <v>16617</v>
      </c>
      <c r="F12" s="17" t="s">
        <v>16574</v>
      </c>
      <c r="G12" s="17" t="s">
        <v>16618</v>
      </c>
      <c r="H12" s="17" t="s">
        <v>16619</v>
      </c>
    </row>
    <row r="13" spans="1:8" s="57" customFormat="1" ht="52.5" customHeight="1" x14ac:dyDescent="0.2">
      <c r="A13" s="57">
        <v>10</v>
      </c>
      <c r="B13" s="17" t="s">
        <v>16620</v>
      </c>
      <c r="C13" s="17" t="s">
        <v>16621</v>
      </c>
      <c r="D13" s="17" t="s">
        <v>16601</v>
      </c>
      <c r="E13" s="17" t="s">
        <v>16622</v>
      </c>
      <c r="F13" s="17" t="s">
        <v>16574</v>
      </c>
      <c r="G13" s="17" t="s">
        <v>16623</v>
      </c>
      <c r="H13" s="17" t="s">
        <v>16624</v>
      </c>
    </row>
  </sheetData>
  <phoneticPr fontId="5"/>
  <pageMargins left="0.7" right="0.7" top="0.75" bottom="0.75" header="0.3" footer="0.3"/>
  <pageSetup paperSize="9" scale="6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/>
    <pageSetUpPr fitToPage="1"/>
  </sheetPr>
  <dimension ref="A1:H89"/>
  <sheetViews>
    <sheetView view="pageBreakPreview" zoomScale="80" zoomScaleNormal="62" zoomScaleSheetLayoutView="80" zoomScalePageLayoutView="70" workbookViewId="0">
      <selection activeCell="B1" sqref="B1"/>
    </sheetView>
  </sheetViews>
  <sheetFormatPr defaultColWidth="12.6640625" defaultRowHeight="39.9" customHeight="1" x14ac:dyDescent="0.2"/>
  <cols>
    <col min="1" max="1" width="5" style="4" bestFit="1" customWidth="1"/>
    <col min="2" max="2" width="34.33203125" style="4" bestFit="1" customWidth="1"/>
    <col min="3" max="3" width="26.33203125" style="4" customWidth="1"/>
    <col min="4" max="4" width="18.33203125" style="4" bestFit="1" customWidth="1"/>
    <col min="5" max="5" width="18.109375" style="4" customWidth="1"/>
    <col min="6" max="6" width="14.21875" style="4" bestFit="1" customWidth="1"/>
    <col min="7" max="7" width="19" style="4" bestFit="1" customWidth="1"/>
    <col min="8" max="8" width="16.109375" style="4" bestFit="1" customWidth="1"/>
    <col min="9" max="16384" width="12.6640625" style="4"/>
  </cols>
  <sheetData>
    <row r="1" spans="1:8" s="192" customFormat="1" ht="39.9" customHeight="1" x14ac:dyDescent="0.2">
      <c r="B1" s="192" t="s">
        <v>16484</v>
      </c>
      <c r="C1" s="173"/>
      <c r="D1" s="173"/>
      <c r="E1" s="173"/>
      <c r="F1" s="173"/>
      <c r="G1" s="173"/>
      <c r="H1" s="173"/>
    </row>
    <row r="2" spans="1:8" s="192" customFormat="1" ht="39.9" customHeight="1" x14ac:dyDescent="0.2">
      <c r="B2" s="477" t="s">
        <v>15760</v>
      </c>
      <c r="C2" s="477"/>
      <c r="D2" s="477"/>
      <c r="E2" s="477"/>
      <c r="F2" s="477"/>
      <c r="G2" s="477"/>
      <c r="H2" s="477"/>
    </row>
    <row r="3" spans="1:8" s="57" customFormat="1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13153</v>
      </c>
      <c r="G3" s="13" t="s">
        <v>5368</v>
      </c>
      <c r="H3" s="13" t="s">
        <v>5367</v>
      </c>
    </row>
    <row r="4" spans="1:8" s="57" customFormat="1" ht="39.9" customHeight="1" thickTop="1" x14ac:dyDescent="0.2">
      <c r="A4" s="57">
        <v>1</v>
      </c>
      <c r="B4" s="17" t="s">
        <v>15761</v>
      </c>
      <c r="C4" s="17" t="s">
        <v>15762</v>
      </c>
      <c r="D4" s="17" t="s">
        <v>14977</v>
      </c>
      <c r="E4" s="17" t="s">
        <v>14247</v>
      </c>
      <c r="F4" s="17" t="s">
        <v>15763</v>
      </c>
      <c r="G4" s="17" t="s">
        <v>15764</v>
      </c>
      <c r="H4" s="17" t="s">
        <v>15765</v>
      </c>
    </row>
    <row r="5" spans="1:8" s="57" customFormat="1" ht="39.9" customHeight="1" x14ac:dyDescent="0.2">
      <c r="A5" s="57">
        <v>2</v>
      </c>
      <c r="B5" s="17" t="s">
        <v>15766</v>
      </c>
      <c r="C5" s="17" t="s">
        <v>15762</v>
      </c>
      <c r="D5" s="17" t="s">
        <v>14977</v>
      </c>
      <c r="E5" s="17" t="s">
        <v>12983</v>
      </c>
      <c r="F5" s="17" t="s">
        <v>15767</v>
      </c>
      <c r="G5" s="17" t="s">
        <v>15768</v>
      </c>
      <c r="H5" s="17" t="s">
        <v>15769</v>
      </c>
    </row>
    <row r="6" spans="1:8" s="57" customFormat="1" ht="39.9" customHeight="1" x14ac:dyDescent="0.2">
      <c r="A6" s="57">
        <v>3</v>
      </c>
      <c r="B6" s="17" t="s">
        <v>15770</v>
      </c>
      <c r="C6" s="17" t="s">
        <v>15771</v>
      </c>
      <c r="D6" s="17" t="s">
        <v>9359</v>
      </c>
      <c r="E6" s="17" t="s">
        <v>12983</v>
      </c>
      <c r="F6" s="17" t="s">
        <v>15772</v>
      </c>
      <c r="G6" s="17" t="s">
        <v>15773</v>
      </c>
      <c r="H6" s="17" t="s">
        <v>15774</v>
      </c>
    </row>
    <row r="7" spans="1:8" s="57" customFormat="1" ht="39.9" customHeight="1" x14ac:dyDescent="0.2">
      <c r="A7" s="57">
        <v>4</v>
      </c>
      <c r="B7" s="17" t="s">
        <v>15775</v>
      </c>
      <c r="C7" s="17" t="s">
        <v>15771</v>
      </c>
      <c r="D7" s="17" t="s">
        <v>14977</v>
      </c>
      <c r="E7" s="17" t="s">
        <v>11822</v>
      </c>
      <c r="F7" s="17" t="s">
        <v>15776</v>
      </c>
      <c r="G7" s="17" t="s">
        <v>15777</v>
      </c>
      <c r="H7" s="17" t="s">
        <v>15778</v>
      </c>
    </row>
    <row r="8" spans="1:8" s="57" customFormat="1" ht="39.9" customHeight="1" x14ac:dyDescent="0.2">
      <c r="A8" s="57">
        <v>5</v>
      </c>
      <c r="B8" s="17" t="s">
        <v>15779</v>
      </c>
      <c r="C8" s="17" t="s">
        <v>15780</v>
      </c>
      <c r="D8" s="17" t="s">
        <v>9359</v>
      </c>
      <c r="E8" s="17" t="s">
        <v>11545</v>
      </c>
      <c r="F8" s="17" t="s">
        <v>15781</v>
      </c>
      <c r="G8" s="17" t="s">
        <v>15782</v>
      </c>
      <c r="H8" s="17" t="s">
        <v>15783</v>
      </c>
    </row>
    <row r="9" spans="1:8" s="57" customFormat="1" ht="39.9" customHeight="1" x14ac:dyDescent="0.2">
      <c r="A9" s="57">
        <v>6</v>
      </c>
      <c r="B9" s="17" t="s">
        <v>15784</v>
      </c>
      <c r="C9" s="17" t="s">
        <v>15785</v>
      </c>
      <c r="D9" s="17" t="s">
        <v>623</v>
      </c>
      <c r="E9" s="17" t="s">
        <v>14937</v>
      </c>
      <c r="F9" s="17" t="s">
        <v>15786</v>
      </c>
      <c r="G9" s="17" t="s">
        <v>15787</v>
      </c>
      <c r="H9" s="17" t="s">
        <v>15788</v>
      </c>
    </row>
    <row r="10" spans="1:8" s="57" customFormat="1" ht="39.9" customHeight="1" x14ac:dyDescent="0.2">
      <c r="A10" s="57">
        <v>7</v>
      </c>
      <c r="B10" s="17" t="s">
        <v>15789</v>
      </c>
      <c r="C10" s="17" t="s">
        <v>15785</v>
      </c>
      <c r="D10" s="17" t="s">
        <v>623</v>
      </c>
      <c r="E10" s="17" t="s">
        <v>14937</v>
      </c>
      <c r="F10" s="17" t="s">
        <v>15790</v>
      </c>
      <c r="G10" s="17" t="s">
        <v>15791</v>
      </c>
      <c r="H10" s="17" t="s">
        <v>15792</v>
      </c>
    </row>
    <row r="11" spans="1:8" s="57" customFormat="1" ht="39.9" customHeight="1" x14ac:dyDescent="0.2">
      <c r="A11" s="57">
        <v>8</v>
      </c>
      <c r="B11" s="17" t="s">
        <v>15793</v>
      </c>
      <c r="C11" s="17" t="s">
        <v>15785</v>
      </c>
      <c r="D11" s="17" t="s">
        <v>623</v>
      </c>
      <c r="E11" s="17" t="s">
        <v>14937</v>
      </c>
      <c r="F11" s="17" t="s">
        <v>15794</v>
      </c>
      <c r="G11" s="17" t="s">
        <v>15795</v>
      </c>
      <c r="H11" s="17" t="s">
        <v>15796</v>
      </c>
    </row>
    <row r="12" spans="1:8" s="57" customFormat="1" ht="39.9" customHeight="1" x14ac:dyDescent="0.2">
      <c r="A12" s="57">
        <v>9</v>
      </c>
      <c r="B12" s="17" t="s">
        <v>15797</v>
      </c>
      <c r="C12" s="17" t="s">
        <v>15798</v>
      </c>
      <c r="D12" s="17" t="s">
        <v>238</v>
      </c>
      <c r="E12" s="17" t="s">
        <v>14935</v>
      </c>
      <c r="F12" s="17" t="s">
        <v>15799</v>
      </c>
      <c r="G12" s="17" t="s">
        <v>15800</v>
      </c>
      <c r="H12" s="17" t="s">
        <v>15801</v>
      </c>
    </row>
    <row r="13" spans="1:8" s="57" customFormat="1" ht="39.9" customHeight="1" x14ac:dyDescent="0.2">
      <c r="A13" s="57">
        <v>10</v>
      </c>
      <c r="B13" s="17" t="s">
        <v>15802</v>
      </c>
      <c r="C13" s="17" t="s">
        <v>15798</v>
      </c>
      <c r="D13" s="17" t="s">
        <v>238</v>
      </c>
      <c r="E13" s="17" t="s">
        <v>14937</v>
      </c>
      <c r="F13" s="17" t="s">
        <v>15803</v>
      </c>
      <c r="G13" s="17" t="s">
        <v>15804</v>
      </c>
      <c r="H13" s="17" t="s">
        <v>15805</v>
      </c>
    </row>
    <row r="14" spans="1:8" s="57" customFormat="1" ht="39.9" customHeight="1" x14ac:dyDescent="0.2">
      <c r="A14" s="57">
        <v>11</v>
      </c>
      <c r="B14" s="17" t="s">
        <v>15806</v>
      </c>
      <c r="C14" s="17" t="s">
        <v>15798</v>
      </c>
      <c r="D14" s="17" t="s">
        <v>238</v>
      </c>
      <c r="E14" s="17" t="s">
        <v>15807</v>
      </c>
      <c r="F14" s="17" t="s">
        <v>15808</v>
      </c>
      <c r="G14" s="17" t="s">
        <v>15809</v>
      </c>
      <c r="H14" s="17" t="s">
        <v>15810</v>
      </c>
    </row>
    <row r="15" spans="1:8" s="57" customFormat="1" ht="39.9" customHeight="1" x14ac:dyDescent="0.2">
      <c r="A15" s="57">
        <v>12</v>
      </c>
      <c r="B15" s="17" t="s">
        <v>15811</v>
      </c>
      <c r="C15" s="17" t="s">
        <v>15812</v>
      </c>
      <c r="D15" s="17" t="s">
        <v>579</v>
      </c>
      <c r="E15" s="17" t="s">
        <v>15807</v>
      </c>
      <c r="F15" s="17" t="s">
        <v>15813</v>
      </c>
      <c r="G15" s="17" t="s">
        <v>15814</v>
      </c>
      <c r="H15" s="17" t="s">
        <v>15815</v>
      </c>
    </row>
    <row r="16" spans="1:8" s="57" customFormat="1" ht="39.9" customHeight="1" x14ac:dyDescent="0.2">
      <c r="A16" s="57">
        <v>13</v>
      </c>
      <c r="B16" s="17" t="s">
        <v>15816</v>
      </c>
      <c r="C16" s="17" t="s">
        <v>15817</v>
      </c>
      <c r="D16" s="17" t="s">
        <v>579</v>
      </c>
      <c r="E16" s="17" t="s">
        <v>14939</v>
      </c>
      <c r="F16" s="17" t="s">
        <v>15818</v>
      </c>
      <c r="G16" s="17" t="s">
        <v>15819</v>
      </c>
      <c r="H16" s="17" t="s">
        <v>15820</v>
      </c>
    </row>
    <row r="17" spans="1:8" s="57" customFormat="1" ht="39.9" customHeight="1" x14ac:dyDescent="0.2">
      <c r="A17" s="57">
        <v>14</v>
      </c>
      <c r="B17" s="17" t="s">
        <v>15821</v>
      </c>
      <c r="C17" s="17" t="s">
        <v>15822</v>
      </c>
      <c r="D17" s="17" t="s">
        <v>7443</v>
      </c>
      <c r="E17" s="17" t="s">
        <v>14247</v>
      </c>
      <c r="F17" s="17" t="s">
        <v>15823</v>
      </c>
      <c r="G17" s="17" t="s">
        <v>15824</v>
      </c>
      <c r="H17" s="17" t="s">
        <v>15825</v>
      </c>
    </row>
    <row r="18" spans="1:8" ht="39.9" customHeight="1" x14ac:dyDescent="0.2">
      <c r="A18" s="57">
        <v>15</v>
      </c>
      <c r="B18" s="17" t="s">
        <v>15826</v>
      </c>
      <c r="C18" s="17" t="s">
        <v>15822</v>
      </c>
      <c r="D18" s="17" t="s">
        <v>7443</v>
      </c>
      <c r="E18" s="17" t="s">
        <v>13966</v>
      </c>
      <c r="F18" s="17" t="s">
        <v>15827</v>
      </c>
      <c r="G18" s="17" t="s">
        <v>15828</v>
      </c>
      <c r="H18" s="17" t="s">
        <v>15829</v>
      </c>
    </row>
    <row r="19" spans="1:8" ht="39.9" customHeight="1" x14ac:dyDescent="0.2">
      <c r="A19" s="57">
        <v>16</v>
      </c>
      <c r="B19" s="17" t="s">
        <v>15830</v>
      </c>
      <c r="C19" s="17" t="s">
        <v>15822</v>
      </c>
      <c r="D19" s="17" t="s">
        <v>7443</v>
      </c>
      <c r="E19" s="17" t="s">
        <v>14247</v>
      </c>
      <c r="F19" s="17" t="s">
        <v>15831</v>
      </c>
      <c r="G19" s="17" t="s">
        <v>15832</v>
      </c>
      <c r="H19" s="17" t="s">
        <v>15833</v>
      </c>
    </row>
    <row r="20" spans="1:8" ht="39.9" customHeight="1" x14ac:dyDescent="0.2">
      <c r="A20" s="57">
        <v>17</v>
      </c>
      <c r="B20" s="17" t="s">
        <v>15834</v>
      </c>
      <c r="C20" s="17" t="s">
        <v>15822</v>
      </c>
      <c r="D20" s="17" t="s">
        <v>7443</v>
      </c>
      <c r="E20" s="17" t="s">
        <v>12347</v>
      </c>
      <c r="F20" s="17" t="s">
        <v>15835</v>
      </c>
      <c r="G20" s="17" t="s">
        <v>15836</v>
      </c>
      <c r="H20" s="17" t="s">
        <v>15837</v>
      </c>
    </row>
    <row r="21" spans="1:8" ht="39.9" customHeight="1" x14ac:dyDescent="0.2">
      <c r="A21" s="57">
        <v>18</v>
      </c>
      <c r="B21" s="17" t="s">
        <v>15838</v>
      </c>
      <c r="C21" s="17" t="s">
        <v>15822</v>
      </c>
      <c r="D21" s="17" t="s">
        <v>7443</v>
      </c>
      <c r="E21" s="17" t="s">
        <v>12356</v>
      </c>
      <c r="F21" s="17" t="s">
        <v>15839</v>
      </c>
      <c r="G21" s="17" t="s">
        <v>15840</v>
      </c>
      <c r="H21" s="17" t="s">
        <v>15841</v>
      </c>
    </row>
    <row r="22" spans="1:8" ht="39.9" customHeight="1" x14ac:dyDescent="0.2">
      <c r="A22" s="57">
        <v>19</v>
      </c>
      <c r="B22" s="17" t="s">
        <v>15842</v>
      </c>
      <c r="C22" s="17" t="s">
        <v>15843</v>
      </c>
      <c r="D22" s="17" t="s">
        <v>2182</v>
      </c>
      <c r="E22" s="17" t="s">
        <v>15739</v>
      </c>
      <c r="F22" s="17" t="s">
        <v>15844</v>
      </c>
      <c r="G22" s="17" t="s">
        <v>15845</v>
      </c>
      <c r="H22" s="17" t="s">
        <v>15846</v>
      </c>
    </row>
    <row r="23" spans="1:8" ht="39.9" customHeight="1" x14ac:dyDescent="0.2">
      <c r="A23" s="57">
        <v>20</v>
      </c>
      <c r="B23" s="17" t="s">
        <v>15847</v>
      </c>
      <c r="C23" s="17" t="s">
        <v>15843</v>
      </c>
      <c r="D23" s="17" t="s">
        <v>2182</v>
      </c>
      <c r="E23" s="17" t="s">
        <v>14939</v>
      </c>
      <c r="F23" s="17" t="s">
        <v>15848</v>
      </c>
      <c r="G23" s="17" t="s">
        <v>15849</v>
      </c>
      <c r="H23" s="17" t="s">
        <v>15850</v>
      </c>
    </row>
    <row r="24" spans="1:8" s="192" customFormat="1" ht="39.9" customHeight="1" x14ac:dyDescent="0.2">
      <c r="B24" s="477" t="s">
        <v>15759</v>
      </c>
      <c r="C24" s="477"/>
      <c r="D24" s="477"/>
      <c r="E24" s="477"/>
      <c r="F24" s="477"/>
      <c r="G24" s="477"/>
      <c r="H24" s="477"/>
    </row>
    <row r="25" spans="1:8" s="57" customFormat="1" ht="39.9" customHeight="1" thickBot="1" x14ac:dyDescent="0.25">
      <c r="B25" s="13" t="s">
        <v>5362</v>
      </c>
      <c r="C25" s="13" t="s">
        <v>5363</v>
      </c>
      <c r="D25" s="13" t="s">
        <v>5364</v>
      </c>
      <c r="E25" s="13" t="s">
        <v>5365</v>
      </c>
      <c r="F25" s="13" t="s">
        <v>13153</v>
      </c>
      <c r="G25" s="13" t="s">
        <v>5368</v>
      </c>
      <c r="H25" s="13" t="s">
        <v>5367</v>
      </c>
    </row>
    <row r="26" spans="1:8" s="57" customFormat="1" ht="39.9" customHeight="1" thickTop="1" x14ac:dyDescent="0.2">
      <c r="A26" s="57">
        <v>1</v>
      </c>
      <c r="B26" s="17" t="s">
        <v>15851</v>
      </c>
      <c r="C26" s="17" t="s">
        <v>15852</v>
      </c>
      <c r="D26" s="17" t="s">
        <v>1373</v>
      </c>
      <c r="E26" s="17" t="s">
        <v>12360</v>
      </c>
      <c r="F26" s="17" t="s">
        <v>15853</v>
      </c>
      <c r="G26" s="17" t="s">
        <v>15854</v>
      </c>
      <c r="H26" s="17" t="s">
        <v>15855</v>
      </c>
    </row>
    <row r="27" spans="1:8" s="57" customFormat="1" ht="39.9" customHeight="1" x14ac:dyDescent="0.2">
      <c r="A27" s="57">
        <v>2</v>
      </c>
      <c r="B27" s="17" t="s">
        <v>15856</v>
      </c>
      <c r="C27" s="17" t="s">
        <v>15852</v>
      </c>
      <c r="D27" s="17" t="s">
        <v>1373</v>
      </c>
      <c r="E27" s="17" t="s">
        <v>12345</v>
      </c>
      <c r="F27" s="17" t="s">
        <v>15853</v>
      </c>
      <c r="G27" s="17" t="s">
        <v>15857</v>
      </c>
      <c r="H27" s="17" t="s">
        <v>15858</v>
      </c>
    </row>
    <row r="28" spans="1:8" s="57" customFormat="1" ht="39.9" customHeight="1" x14ac:dyDescent="0.2">
      <c r="A28" s="57">
        <v>3</v>
      </c>
      <c r="B28" s="17" t="s">
        <v>15859</v>
      </c>
      <c r="C28" s="17" t="s">
        <v>15852</v>
      </c>
      <c r="D28" s="17" t="s">
        <v>1373</v>
      </c>
      <c r="E28" s="17" t="s">
        <v>12356</v>
      </c>
      <c r="F28" s="17" t="s">
        <v>15853</v>
      </c>
      <c r="G28" s="17" t="s">
        <v>15860</v>
      </c>
      <c r="H28" s="17" t="s">
        <v>15861</v>
      </c>
    </row>
    <row r="29" spans="1:8" s="57" customFormat="1" ht="39.9" customHeight="1" x14ac:dyDescent="0.2">
      <c r="A29" s="57">
        <v>4</v>
      </c>
      <c r="B29" s="17" t="s">
        <v>15862</v>
      </c>
      <c r="C29" s="17" t="s">
        <v>15852</v>
      </c>
      <c r="D29" s="17" t="s">
        <v>1373</v>
      </c>
      <c r="E29" s="17" t="s">
        <v>12341</v>
      </c>
      <c r="F29" s="17" t="s">
        <v>15853</v>
      </c>
      <c r="G29" s="17" t="s">
        <v>15863</v>
      </c>
      <c r="H29" s="17" t="s">
        <v>15864</v>
      </c>
    </row>
    <row r="30" spans="1:8" s="57" customFormat="1" ht="39.9" customHeight="1" x14ac:dyDescent="0.2">
      <c r="A30" s="57">
        <v>5</v>
      </c>
      <c r="B30" s="17" t="s">
        <v>15865</v>
      </c>
      <c r="C30" s="17" t="s">
        <v>15866</v>
      </c>
      <c r="D30" s="17" t="s">
        <v>287</v>
      </c>
      <c r="E30" s="17" t="s">
        <v>11617</v>
      </c>
      <c r="F30" s="17" t="s">
        <v>15867</v>
      </c>
      <c r="G30" s="17" t="s">
        <v>15868</v>
      </c>
      <c r="H30" s="17" t="s">
        <v>15869</v>
      </c>
    </row>
    <row r="31" spans="1:8" s="57" customFormat="1" ht="39.9" customHeight="1" x14ac:dyDescent="0.2">
      <c r="A31" s="57">
        <v>6</v>
      </c>
      <c r="B31" s="17" t="s">
        <v>15870</v>
      </c>
      <c r="C31" s="17" t="s">
        <v>15871</v>
      </c>
      <c r="D31" s="17" t="s">
        <v>287</v>
      </c>
      <c r="E31" s="17" t="s">
        <v>11396</v>
      </c>
      <c r="F31" s="17" t="s">
        <v>15872</v>
      </c>
      <c r="G31" s="17" t="s">
        <v>15873</v>
      </c>
      <c r="H31" s="17" t="s">
        <v>15874</v>
      </c>
    </row>
    <row r="32" spans="1:8" s="57" customFormat="1" ht="39.9" customHeight="1" x14ac:dyDescent="0.2">
      <c r="A32" s="57">
        <v>7</v>
      </c>
      <c r="B32" s="17" t="s">
        <v>15875</v>
      </c>
      <c r="C32" s="17" t="s">
        <v>15610</v>
      </c>
      <c r="D32" s="17" t="s">
        <v>287</v>
      </c>
      <c r="E32" s="17" t="s">
        <v>11394</v>
      </c>
      <c r="F32" s="17" t="s">
        <v>15876</v>
      </c>
      <c r="G32" s="17" t="s">
        <v>15877</v>
      </c>
      <c r="H32" s="17" t="s">
        <v>15878</v>
      </c>
    </row>
    <row r="33" spans="1:8" s="57" customFormat="1" ht="39.9" customHeight="1" x14ac:dyDescent="0.2">
      <c r="A33" s="57">
        <v>8</v>
      </c>
      <c r="B33" s="17" t="s">
        <v>15879</v>
      </c>
      <c r="C33" s="17" t="s">
        <v>15097</v>
      </c>
      <c r="D33" s="17" t="s">
        <v>287</v>
      </c>
      <c r="E33" s="17" t="s">
        <v>13966</v>
      </c>
      <c r="F33" s="17" t="s">
        <v>15880</v>
      </c>
      <c r="G33" s="17" t="s">
        <v>15881</v>
      </c>
      <c r="H33" s="17" t="s">
        <v>15882</v>
      </c>
    </row>
    <row r="34" spans="1:8" s="57" customFormat="1" ht="39.9" customHeight="1" x14ac:dyDescent="0.2">
      <c r="A34" s="57">
        <v>9</v>
      </c>
      <c r="B34" s="17" t="s">
        <v>14593</v>
      </c>
      <c r="C34" s="17" t="s">
        <v>15883</v>
      </c>
      <c r="D34" s="17" t="s">
        <v>137</v>
      </c>
      <c r="E34" s="17" t="s">
        <v>14935</v>
      </c>
      <c r="F34" s="17" t="s">
        <v>15884</v>
      </c>
      <c r="G34" s="17" t="s">
        <v>15885</v>
      </c>
      <c r="H34" s="17" t="s">
        <v>15886</v>
      </c>
    </row>
    <row r="35" spans="1:8" s="57" customFormat="1" ht="39.9" customHeight="1" x14ac:dyDescent="0.2">
      <c r="A35" s="57">
        <v>10</v>
      </c>
      <c r="B35" s="17" t="s">
        <v>14593</v>
      </c>
      <c r="C35" s="17" t="s">
        <v>15887</v>
      </c>
      <c r="D35" s="17" t="s">
        <v>137</v>
      </c>
      <c r="E35" s="17" t="s">
        <v>14935</v>
      </c>
      <c r="F35" s="17" t="s">
        <v>15888</v>
      </c>
      <c r="G35" s="17" t="s">
        <v>15889</v>
      </c>
      <c r="H35" s="17" t="s">
        <v>15890</v>
      </c>
    </row>
    <row r="36" spans="1:8" s="57" customFormat="1" ht="39.9" customHeight="1" x14ac:dyDescent="0.2">
      <c r="A36" s="57">
        <v>11</v>
      </c>
      <c r="B36" s="17" t="s">
        <v>15891</v>
      </c>
      <c r="C36" s="17" t="s">
        <v>15892</v>
      </c>
      <c r="D36" s="17" t="s">
        <v>848</v>
      </c>
      <c r="E36" s="17" t="s">
        <v>14537</v>
      </c>
      <c r="F36" s="17" t="s">
        <v>15893</v>
      </c>
      <c r="G36" s="17" t="s">
        <v>15894</v>
      </c>
      <c r="H36" s="17" t="s">
        <v>15895</v>
      </c>
    </row>
    <row r="37" spans="1:8" s="57" customFormat="1" ht="39.9" customHeight="1" x14ac:dyDescent="0.2">
      <c r="A37" s="57">
        <v>12</v>
      </c>
      <c r="B37" s="17" t="s">
        <v>15896</v>
      </c>
      <c r="C37" s="17" t="s">
        <v>15897</v>
      </c>
      <c r="D37" s="17" t="s">
        <v>848</v>
      </c>
      <c r="E37" s="17" t="s">
        <v>14537</v>
      </c>
      <c r="F37" s="17" t="s">
        <v>15898</v>
      </c>
      <c r="G37" s="17" t="s">
        <v>15899</v>
      </c>
      <c r="H37" s="17" t="s">
        <v>15900</v>
      </c>
    </row>
    <row r="38" spans="1:8" s="57" customFormat="1" ht="39.9" customHeight="1" x14ac:dyDescent="0.2">
      <c r="A38" s="57">
        <v>13</v>
      </c>
      <c r="B38" s="17" t="s">
        <v>15901</v>
      </c>
      <c r="C38" s="17" t="s">
        <v>15902</v>
      </c>
      <c r="D38" s="17" t="s">
        <v>848</v>
      </c>
      <c r="E38" s="17" t="s">
        <v>15807</v>
      </c>
      <c r="F38" s="17" t="s">
        <v>15903</v>
      </c>
      <c r="G38" s="17" t="s">
        <v>15904</v>
      </c>
      <c r="H38" s="17" t="s">
        <v>15905</v>
      </c>
    </row>
    <row r="39" spans="1:8" s="57" customFormat="1" ht="39.9" customHeight="1" x14ac:dyDescent="0.2">
      <c r="A39" s="57">
        <v>14</v>
      </c>
      <c r="B39" s="17" t="s">
        <v>15906</v>
      </c>
      <c r="C39" s="17" t="s">
        <v>15907</v>
      </c>
      <c r="D39" s="17" t="s">
        <v>848</v>
      </c>
      <c r="E39" s="17" t="s">
        <v>15807</v>
      </c>
      <c r="F39" s="17" t="s">
        <v>15908</v>
      </c>
      <c r="G39" s="17" t="s">
        <v>15909</v>
      </c>
      <c r="H39" s="17" t="s">
        <v>15910</v>
      </c>
    </row>
    <row r="40" spans="1:8" ht="39.9" customHeight="1" x14ac:dyDescent="0.2">
      <c r="A40" s="57">
        <v>15</v>
      </c>
      <c r="B40" s="17" t="s">
        <v>15911</v>
      </c>
      <c r="C40" s="17" t="s">
        <v>15912</v>
      </c>
      <c r="D40" s="17" t="s">
        <v>11206</v>
      </c>
      <c r="E40" s="17" t="s">
        <v>15913</v>
      </c>
      <c r="F40" s="17" t="s">
        <v>15914</v>
      </c>
      <c r="G40" s="17" t="s">
        <v>15915</v>
      </c>
      <c r="H40" s="17" t="s">
        <v>15916</v>
      </c>
    </row>
    <row r="41" spans="1:8" ht="39.9" customHeight="1" x14ac:dyDescent="0.2">
      <c r="A41" s="57">
        <v>16</v>
      </c>
      <c r="B41" s="17" t="s">
        <v>15917</v>
      </c>
      <c r="C41" s="17" t="s">
        <v>15912</v>
      </c>
      <c r="D41" s="17" t="s">
        <v>11206</v>
      </c>
      <c r="E41" s="17" t="s">
        <v>11351</v>
      </c>
      <c r="F41" s="17" t="s">
        <v>15918</v>
      </c>
      <c r="G41" s="17" t="s">
        <v>15919</v>
      </c>
      <c r="H41" s="17" t="s">
        <v>15920</v>
      </c>
    </row>
    <row r="42" spans="1:8" ht="39.9" customHeight="1" x14ac:dyDescent="0.2">
      <c r="A42" s="57">
        <v>17</v>
      </c>
      <c r="B42" s="17" t="s">
        <v>15921</v>
      </c>
      <c r="C42" s="17" t="s">
        <v>15912</v>
      </c>
      <c r="D42" s="17" t="s">
        <v>11206</v>
      </c>
      <c r="E42" s="17" t="s">
        <v>15922</v>
      </c>
      <c r="F42" s="17" t="s">
        <v>15923</v>
      </c>
      <c r="G42" s="17" t="s">
        <v>15924</v>
      </c>
      <c r="H42" s="17" t="s">
        <v>15925</v>
      </c>
    </row>
    <row r="43" spans="1:8" ht="39.9" customHeight="1" x14ac:dyDescent="0.2">
      <c r="A43" s="57">
        <v>18</v>
      </c>
      <c r="B43" s="17" t="s">
        <v>15926</v>
      </c>
      <c r="C43" s="17" t="s">
        <v>15927</v>
      </c>
      <c r="D43" s="17" t="s">
        <v>140</v>
      </c>
      <c r="E43" s="17" t="s">
        <v>12337</v>
      </c>
      <c r="F43" s="17" t="s">
        <v>15928</v>
      </c>
      <c r="G43" s="17" t="s">
        <v>15929</v>
      </c>
      <c r="H43" s="17" t="s">
        <v>15930</v>
      </c>
    </row>
    <row r="44" spans="1:8" ht="39.9" customHeight="1" x14ac:dyDescent="0.2">
      <c r="A44" s="57">
        <v>19</v>
      </c>
      <c r="B44" s="17" t="s">
        <v>15931</v>
      </c>
      <c r="C44" s="17" t="s">
        <v>15927</v>
      </c>
      <c r="D44" s="17" t="s">
        <v>140</v>
      </c>
      <c r="E44" s="17" t="s">
        <v>15739</v>
      </c>
      <c r="F44" s="17" t="s">
        <v>15932</v>
      </c>
      <c r="G44" s="17" t="s">
        <v>15933</v>
      </c>
      <c r="H44" s="17" t="s">
        <v>15934</v>
      </c>
    </row>
    <row r="45" spans="1:8" ht="39.9" customHeight="1" x14ac:dyDescent="0.2">
      <c r="A45" s="57">
        <v>20</v>
      </c>
      <c r="B45" s="17" t="s">
        <v>15935</v>
      </c>
      <c r="C45" s="17" t="s">
        <v>15927</v>
      </c>
      <c r="D45" s="17" t="s">
        <v>140</v>
      </c>
      <c r="E45" s="17" t="s">
        <v>13868</v>
      </c>
      <c r="F45" s="17" t="s">
        <v>15936</v>
      </c>
      <c r="G45" s="17" t="s">
        <v>15937</v>
      </c>
      <c r="H45" s="17" t="s">
        <v>15938</v>
      </c>
    </row>
    <row r="46" spans="1:8" s="192" customFormat="1" ht="39.9" customHeight="1" x14ac:dyDescent="0.2">
      <c r="B46" s="477" t="s">
        <v>16025</v>
      </c>
      <c r="C46" s="477"/>
      <c r="D46" s="477"/>
      <c r="E46" s="477"/>
      <c r="F46" s="477"/>
      <c r="G46" s="477"/>
      <c r="H46" s="477"/>
    </row>
    <row r="47" spans="1:8" s="57" customFormat="1" ht="39.9" customHeight="1" thickBot="1" x14ac:dyDescent="0.25">
      <c r="B47" s="13" t="s">
        <v>5362</v>
      </c>
      <c r="C47" s="13" t="s">
        <v>5363</v>
      </c>
      <c r="D47" s="13" t="s">
        <v>5364</v>
      </c>
      <c r="E47" s="13" t="s">
        <v>5365</v>
      </c>
      <c r="F47" s="13" t="s">
        <v>13153</v>
      </c>
      <c r="G47" s="13" t="s">
        <v>5368</v>
      </c>
      <c r="H47" s="13" t="s">
        <v>5367</v>
      </c>
    </row>
    <row r="48" spans="1:8" s="57" customFormat="1" ht="39.9" customHeight="1" thickTop="1" x14ac:dyDescent="0.2">
      <c r="A48" s="57">
        <v>1</v>
      </c>
      <c r="B48" s="17" t="s">
        <v>15939</v>
      </c>
      <c r="C48" s="17" t="s">
        <v>15940</v>
      </c>
      <c r="D48" s="17" t="s">
        <v>1362</v>
      </c>
      <c r="E48" s="17" t="s">
        <v>15941</v>
      </c>
      <c r="F48" s="17" t="s">
        <v>15942</v>
      </c>
      <c r="G48" s="17" t="s">
        <v>15943</v>
      </c>
      <c r="H48" s="17" t="s">
        <v>15944</v>
      </c>
    </row>
    <row r="49" spans="1:8" s="57" customFormat="1" ht="39.9" customHeight="1" x14ac:dyDescent="0.2">
      <c r="A49" s="57">
        <v>2</v>
      </c>
      <c r="B49" s="17" t="s">
        <v>15945</v>
      </c>
      <c r="C49" s="17" t="s">
        <v>15940</v>
      </c>
      <c r="D49" s="17" t="s">
        <v>1362</v>
      </c>
      <c r="E49" s="17" t="s">
        <v>14940</v>
      </c>
      <c r="F49" s="17" t="s">
        <v>15946</v>
      </c>
      <c r="G49" s="17" t="s">
        <v>15947</v>
      </c>
      <c r="H49" s="17" t="s">
        <v>15948</v>
      </c>
    </row>
    <row r="50" spans="1:8" s="57" customFormat="1" ht="39.9" customHeight="1" x14ac:dyDescent="0.2">
      <c r="A50" s="57">
        <v>3</v>
      </c>
      <c r="B50" s="17" t="s">
        <v>15949</v>
      </c>
      <c r="C50" s="17" t="s">
        <v>15940</v>
      </c>
      <c r="D50" s="17" t="s">
        <v>1362</v>
      </c>
      <c r="E50" s="17" t="s">
        <v>14537</v>
      </c>
      <c r="F50" s="17" t="s">
        <v>15950</v>
      </c>
      <c r="G50" s="17" t="s">
        <v>15951</v>
      </c>
      <c r="H50" s="17" t="s">
        <v>15952</v>
      </c>
    </row>
    <row r="51" spans="1:8" s="57" customFormat="1" ht="39.9" customHeight="1" x14ac:dyDescent="0.2">
      <c r="A51" s="57">
        <v>4</v>
      </c>
      <c r="B51" s="17" t="s">
        <v>15953</v>
      </c>
      <c r="C51" s="17" t="s">
        <v>15954</v>
      </c>
      <c r="D51" s="17" t="s">
        <v>579</v>
      </c>
      <c r="E51" s="17" t="s">
        <v>14935</v>
      </c>
      <c r="F51" s="17" t="s">
        <v>15955</v>
      </c>
      <c r="G51" s="17" t="s">
        <v>15956</v>
      </c>
      <c r="H51" s="17" t="s">
        <v>15957</v>
      </c>
    </row>
    <row r="52" spans="1:8" s="57" customFormat="1" ht="39.9" customHeight="1" x14ac:dyDescent="0.2">
      <c r="A52" s="57">
        <v>5</v>
      </c>
      <c r="B52" s="17" t="s">
        <v>15958</v>
      </c>
      <c r="C52" s="17" t="s">
        <v>15954</v>
      </c>
      <c r="D52" s="17" t="s">
        <v>579</v>
      </c>
      <c r="E52" s="17" t="s">
        <v>14939</v>
      </c>
      <c r="F52" s="17" t="s">
        <v>15959</v>
      </c>
      <c r="G52" s="17" t="s">
        <v>15960</v>
      </c>
      <c r="H52" s="17" t="s">
        <v>15961</v>
      </c>
    </row>
    <row r="53" spans="1:8" s="57" customFormat="1" ht="39.9" customHeight="1" x14ac:dyDescent="0.2">
      <c r="A53" s="57">
        <v>6</v>
      </c>
      <c r="B53" s="17" t="s">
        <v>15962</v>
      </c>
      <c r="C53" s="17" t="s">
        <v>15954</v>
      </c>
      <c r="D53" s="17" t="s">
        <v>579</v>
      </c>
      <c r="E53" s="17" t="s">
        <v>13973</v>
      </c>
      <c r="F53" s="17" t="s">
        <v>15963</v>
      </c>
      <c r="G53" s="17" t="s">
        <v>15964</v>
      </c>
      <c r="H53" s="17" t="s">
        <v>15965</v>
      </c>
    </row>
    <row r="54" spans="1:8" s="57" customFormat="1" ht="39.9" customHeight="1" x14ac:dyDescent="0.2">
      <c r="A54" s="57">
        <v>7</v>
      </c>
      <c r="B54" s="17" t="s">
        <v>15966</v>
      </c>
      <c r="C54" s="17" t="s">
        <v>2938</v>
      </c>
      <c r="D54" s="17" t="s">
        <v>579</v>
      </c>
      <c r="E54" s="17" t="s">
        <v>14937</v>
      </c>
      <c r="F54" s="17" t="s">
        <v>15967</v>
      </c>
      <c r="G54" s="17" t="s">
        <v>15968</v>
      </c>
      <c r="H54" s="17" t="s">
        <v>15969</v>
      </c>
    </row>
    <row r="55" spans="1:8" s="57" customFormat="1" ht="39.9" customHeight="1" x14ac:dyDescent="0.2">
      <c r="A55" s="57">
        <v>8</v>
      </c>
      <c r="B55" s="17" t="s">
        <v>15970</v>
      </c>
      <c r="C55" s="17" t="s">
        <v>2938</v>
      </c>
      <c r="D55" s="17" t="s">
        <v>579</v>
      </c>
      <c r="E55" s="17" t="s">
        <v>14940</v>
      </c>
      <c r="F55" s="17" t="s">
        <v>15967</v>
      </c>
      <c r="G55" s="17" t="s">
        <v>15971</v>
      </c>
      <c r="H55" s="17" t="s">
        <v>15972</v>
      </c>
    </row>
    <row r="56" spans="1:8" s="57" customFormat="1" ht="39.9" customHeight="1" x14ac:dyDescent="0.2">
      <c r="A56" s="57">
        <v>9</v>
      </c>
      <c r="B56" s="17" t="s">
        <v>15973</v>
      </c>
      <c r="C56" s="17" t="s">
        <v>2938</v>
      </c>
      <c r="D56" s="17" t="s">
        <v>579</v>
      </c>
      <c r="E56" s="17" t="s">
        <v>14939</v>
      </c>
      <c r="F56" s="17" t="s">
        <v>15967</v>
      </c>
      <c r="G56" s="17" t="s">
        <v>15974</v>
      </c>
      <c r="H56" s="17" t="s">
        <v>15975</v>
      </c>
    </row>
    <row r="57" spans="1:8" s="57" customFormat="1" ht="39.9" customHeight="1" x14ac:dyDescent="0.2">
      <c r="A57" s="57">
        <v>10</v>
      </c>
      <c r="B57" s="17" t="s">
        <v>15976</v>
      </c>
      <c r="C57" s="17" t="s">
        <v>15977</v>
      </c>
      <c r="D57" s="17" t="s">
        <v>140</v>
      </c>
      <c r="E57" s="17" t="s">
        <v>14936</v>
      </c>
      <c r="F57" s="17" t="s">
        <v>15978</v>
      </c>
      <c r="G57" s="17" t="s">
        <v>15979</v>
      </c>
      <c r="H57" s="17" t="s">
        <v>15980</v>
      </c>
    </row>
    <row r="58" spans="1:8" s="57" customFormat="1" ht="39.9" customHeight="1" x14ac:dyDescent="0.2">
      <c r="A58" s="57">
        <v>11</v>
      </c>
      <c r="B58" s="17" t="s">
        <v>15981</v>
      </c>
      <c r="C58" s="17" t="s">
        <v>15982</v>
      </c>
      <c r="D58" s="17" t="s">
        <v>233</v>
      </c>
      <c r="E58" s="17" t="s">
        <v>12356</v>
      </c>
      <c r="F58" s="17" t="s">
        <v>15983</v>
      </c>
      <c r="G58" s="17" t="s">
        <v>15984</v>
      </c>
      <c r="H58" s="17" t="s">
        <v>15985</v>
      </c>
    </row>
    <row r="59" spans="1:8" s="57" customFormat="1" ht="39.9" customHeight="1" x14ac:dyDescent="0.2">
      <c r="A59" s="57">
        <v>12</v>
      </c>
      <c r="B59" s="17" t="s">
        <v>15981</v>
      </c>
      <c r="C59" s="17" t="s">
        <v>15986</v>
      </c>
      <c r="D59" s="17" t="s">
        <v>233</v>
      </c>
      <c r="E59" s="17" t="s">
        <v>12356</v>
      </c>
      <c r="F59" s="17" t="s">
        <v>15987</v>
      </c>
      <c r="G59" s="17" t="s">
        <v>15988</v>
      </c>
      <c r="H59" s="17" t="s">
        <v>15989</v>
      </c>
    </row>
    <row r="60" spans="1:8" s="57" customFormat="1" ht="39.9" customHeight="1" x14ac:dyDescent="0.2">
      <c r="A60" s="57">
        <v>13</v>
      </c>
      <c r="B60" s="17" t="s">
        <v>15981</v>
      </c>
      <c r="C60" s="17" t="s">
        <v>15990</v>
      </c>
      <c r="D60" s="17" t="s">
        <v>233</v>
      </c>
      <c r="E60" s="17" t="s">
        <v>14288</v>
      </c>
      <c r="F60" s="17" t="s">
        <v>15991</v>
      </c>
      <c r="G60" s="17" t="s">
        <v>15992</v>
      </c>
      <c r="H60" s="17" t="s">
        <v>15993</v>
      </c>
    </row>
    <row r="61" spans="1:8" s="57" customFormat="1" ht="39.9" customHeight="1" x14ac:dyDescent="0.2">
      <c r="A61" s="57">
        <v>14</v>
      </c>
      <c r="B61" s="17" t="s">
        <v>15994</v>
      </c>
      <c r="C61" s="17" t="s">
        <v>15995</v>
      </c>
      <c r="D61" s="17" t="s">
        <v>7443</v>
      </c>
      <c r="E61" s="17" t="s">
        <v>14278</v>
      </c>
      <c r="F61" s="17" t="s">
        <v>15996</v>
      </c>
      <c r="G61" s="17" t="s">
        <v>15997</v>
      </c>
      <c r="H61" s="17" t="s">
        <v>15998</v>
      </c>
    </row>
    <row r="62" spans="1:8" ht="39.9" customHeight="1" x14ac:dyDescent="0.2">
      <c r="A62" s="57">
        <v>15</v>
      </c>
      <c r="B62" s="17" t="s">
        <v>15999</v>
      </c>
      <c r="C62" s="17" t="s">
        <v>16000</v>
      </c>
      <c r="D62" s="17" t="s">
        <v>7443</v>
      </c>
      <c r="E62" s="17" t="s">
        <v>14278</v>
      </c>
      <c r="F62" s="17" t="s">
        <v>16001</v>
      </c>
      <c r="G62" s="17" t="s">
        <v>16002</v>
      </c>
      <c r="H62" s="17" t="s">
        <v>16003</v>
      </c>
    </row>
    <row r="63" spans="1:8" ht="39.9" customHeight="1" x14ac:dyDescent="0.2">
      <c r="A63" s="57">
        <v>16</v>
      </c>
      <c r="B63" s="17" t="s">
        <v>16004</v>
      </c>
      <c r="C63" s="17" t="s">
        <v>16005</v>
      </c>
      <c r="D63" s="17" t="s">
        <v>7443</v>
      </c>
      <c r="E63" s="17" t="s">
        <v>14253</v>
      </c>
      <c r="F63" s="17" t="s">
        <v>16006</v>
      </c>
      <c r="G63" s="17" t="s">
        <v>16007</v>
      </c>
      <c r="H63" s="17" t="s">
        <v>16008</v>
      </c>
    </row>
    <row r="64" spans="1:8" ht="39.9" customHeight="1" x14ac:dyDescent="0.2">
      <c r="A64" s="57">
        <v>17</v>
      </c>
      <c r="B64" s="17" t="s">
        <v>16009</v>
      </c>
      <c r="C64" s="17" t="s">
        <v>15822</v>
      </c>
      <c r="D64" s="17" t="s">
        <v>7443</v>
      </c>
      <c r="E64" s="17" t="s">
        <v>14273</v>
      </c>
      <c r="F64" s="17" t="s">
        <v>16010</v>
      </c>
      <c r="G64" s="17" t="s">
        <v>16011</v>
      </c>
      <c r="H64" s="17" t="s">
        <v>16012</v>
      </c>
    </row>
    <row r="65" spans="1:8" ht="39.9" customHeight="1" x14ac:dyDescent="0.2">
      <c r="A65" s="57">
        <v>18</v>
      </c>
      <c r="B65" s="17" t="s">
        <v>16013</v>
      </c>
      <c r="C65" s="17" t="s">
        <v>15655</v>
      </c>
      <c r="D65" s="17" t="s">
        <v>7443</v>
      </c>
      <c r="E65" s="17" t="s">
        <v>13966</v>
      </c>
      <c r="F65" s="17" t="s">
        <v>16014</v>
      </c>
      <c r="G65" s="17" t="s">
        <v>16015</v>
      </c>
      <c r="H65" s="17" t="s">
        <v>16016</v>
      </c>
    </row>
    <row r="66" spans="1:8" ht="39.9" customHeight="1" x14ac:dyDescent="0.2">
      <c r="A66" s="57">
        <v>19</v>
      </c>
      <c r="B66" s="17" t="s">
        <v>16017</v>
      </c>
      <c r="C66" s="17" t="s">
        <v>15521</v>
      </c>
      <c r="D66" s="17" t="s">
        <v>9361</v>
      </c>
      <c r="E66" s="17" t="s">
        <v>14288</v>
      </c>
      <c r="F66" s="17" t="s">
        <v>16018</v>
      </c>
      <c r="G66" s="17" t="s">
        <v>16019</v>
      </c>
      <c r="H66" s="17" t="s">
        <v>16020</v>
      </c>
    </row>
    <row r="67" spans="1:8" ht="39.9" customHeight="1" x14ac:dyDescent="0.2">
      <c r="A67" s="57">
        <v>20</v>
      </c>
      <c r="B67" s="17" t="s">
        <v>16021</v>
      </c>
      <c r="C67" s="17" t="s">
        <v>15521</v>
      </c>
      <c r="D67" s="17" t="s">
        <v>9361</v>
      </c>
      <c r="E67" s="17" t="s">
        <v>16022</v>
      </c>
      <c r="F67" s="17" t="s">
        <v>16018</v>
      </c>
      <c r="G67" s="17" t="s">
        <v>16023</v>
      </c>
      <c r="H67" s="17" t="s">
        <v>16024</v>
      </c>
    </row>
    <row r="68" spans="1:8" s="192" customFormat="1" ht="39.9" customHeight="1" x14ac:dyDescent="0.2">
      <c r="B68" s="477" t="s">
        <v>15758</v>
      </c>
      <c r="C68" s="477"/>
      <c r="D68" s="477"/>
      <c r="E68" s="477"/>
      <c r="F68" s="477"/>
      <c r="G68" s="477"/>
      <c r="H68" s="477"/>
    </row>
    <row r="69" spans="1:8" s="57" customFormat="1" ht="39.9" customHeight="1" thickBot="1" x14ac:dyDescent="0.25">
      <c r="B69" s="13" t="s">
        <v>5362</v>
      </c>
      <c r="C69" s="13" t="s">
        <v>5363</v>
      </c>
      <c r="D69" s="13" t="s">
        <v>5364</v>
      </c>
      <c r="E69" s="13" t="s">
        <v>5365</v>
      </c>
      <c r="F69" s="13" t="s">
        <v>13153</v>
      </c>
      <c r="G69" s="13" t="s">
        <v>5368</v>
      </c>
      <c r="H69" s="13" t="s">
        <v>5367</v>
      </c>
    </row>
    <row r="70" spans="1:8" s="57" customFormat="1" ht="39.9" customHeight="1" thickTop="1" x14ac:dyDescent="0.2">
      <c r="A70" s="57">
        <v>1</v>
      </c>
      <c r="B70" s="17" t="s">
        <v>16026</v>
      </c>
      <c r="C70" s="17" t="s">
        <v>16027</v>
      </c>
      <c r="D70" s="17" t="s">
        <v>1884</v>
      </c>
      <c r="E70" s="17" t="s">
        <v>11545</v>
      </c>
      <c r="F70" s="17" t="s">
        <v>16028</v>
      </c>
      <c r="G70" s="17" t="s">
        <v>16029</v>
      </c>
      <c r="H70" s="17" t="s">
        <v>16030</v>
      </c>
    </row>
    <row r="71" spans="1:8" s="57" customFormat="1" ht="39.9" customHeight="1" x14ac:dyDescent="0.2">
      <c r="A71" s="57">
        <v>2</v>
      </c>
      <c r="B71" s="17" t="s">
        <v>16031</v>
      </c>
      <c r="C71" s="17" t="s">
        <v>16027</v>
      </c>
      <c r="D71" s="17" t="s">
        <v>1884</v>
      </c>
      <c r="E71" s="17" t="s">
        <v>11396</v>
      </c>
      <c r="F71" s="17" t="s">
        <v>16028</v>
      </c>
      <c r="G71" s="17" t="s">
        <v>16032</v>
      </c>
      <c r="H71" s="17" t="s">
        <v>16033</v>
      </c>
    </row>
    <row r="72" spans="1:8" s="57" customFormat="1" ht="39.9" customHeight="1" x14ac:dyDescent="0.2">
      <c r="A72" s="57">
        <v>3</v>
      </c>
      <c r="B72" s="17" t="s">
        <v>16034</v>
      </c>
      <c r="C72" s="17" t="s">
        <v>16035</v>
      </c>
      <c r="D72" s="17" t="s">
        <v>1373</v>
      </c>
      <c r="E72" s="17" t="s">
        <v>13868</v>
      </c>
      <c r="F72" s="17" t="s">
        <v>16036</v>
      </c>
      <c r="G72" s="17" t="s">
        <v>16037</v>
      </c>
      <c r="H72" s="17" t="s">
        <v>16038</v>
      </c>
    </row>
    <row r="73" spans="1:8" s="57" customFormat="1" ht="39.9" customHeight="1" x14ac:dyDescent="0.2">
      <c r="A73" s="57">
        <v>4</v>
      </c>
      <c r="B73" s="17" t="s">
        <v>16039</v>
      </c>
      <c r="C73" s="17" t="s">
        <v>16040</v>
      </c>
      <c r="D73" s="17" t="s">
        <v>1373</v>
      </c>
      <c r="E73" s="17" t="s">
        <v>14594</v>
      </c>
      <c r="F73" s="17" t="s">
        <v>16041</v>
      </c>
      <c r="G73" s="17" t="s">
        <v>16042</v>
      </c>
      <c r="H73" s="17" t="s">
        <v>16043</v>
      </c>
    </row>
    <row r="74" spans="1:8" s="57" customFormat="1" ht="39.9" customHeight="1" x14ac:dyDescent="0.2">
      <c r="A74" s="57">
        <v>5</v>
      </c>
      <c r="B74" s="17" t="s">
        <v>16044</v>
      </c>
      <c r="C74" s="17" t="s">
        <v>16045</v>
      </c>
      <c r="D74" s="17" t="s">
        <v>1373</v>
      </c>
      <c r="E74" s="17" t="s">
        <v>14935</v>
      </c>
      <c r="F74" s="17" t="s">
        <v>16046</v>
      </c>
      <c r="G74" s="17" t="s">
        <v>16047</v>
      </c>
      <c r="H74" s="17" t="s">
        <v>16048</v>
      </c>
    </row>
    <row r="75" spans="1:8" s="57" customFormat="1" ht="39.9" customHeight="1" x14ac:dyDescent="0.2">
      <c r="A75" s="57">
        <v>6</v>
      </c>
      <c r="B75" s="17" t="s">
        <v>16049</v>
      </c>
      <c r="C75" s="17" t="s">
        <v>15406</v>
      </c>
      <c r="D75" s="17" t="s">
        <v>287</v>
      </c>
      <c r="E75" s="17" t="s">
        <v>11541</v>
      </c>
      <c r="F75" s="17" t="s">
        <v>16050</v>
      </c>
      <c r="G75" s="17" t="s">
        <v>16051</v>
      </c>
      <c r="H75" s="17" t="s">
        <v>16052</v>
      </c>
    </row>
    <row r="76" spans="1:8" s="57" customFormat="1" ht="39.9" customHeight="1" x14ac:dyDescent="0.2">
      <c r="A76" s="57">
        <v>7</v>
      </c>
      <c r="B76" s="17" t="s">
        <v>16053</v>
      </c>
      <c r="C76" s="17" t="s">
        <v>15511</v>
      </c>
      <c r="D76" s="17" t="s">
        <v>287</v>
      </c>
      <c r="E76" s="17" t="s">
        <v>11542</v>
      </c>
      <c r="F76" s="17" t="s">
        <v>16054</v>
      </c>
      <c r="G76" s="17" t="s">
        <v>16055</v>
      </c>
      <c r="H76" s="17" t="s">
        <v>16056</v>
      </c>
    </row>
    <row r="77" spans="1:8" s="57" customFormat="1" ht="39.9" customHeight="1" x14ac:dyDescent="0.2">
      <c r="A77" s="57">
        <v>8</v>
      </c>
      <c r="B77" s="17" t="s">
        <v>16057</v>
      </c>
      <c r="C77" s="17" t="s">
        <v>16058</v>
      </c>
      <c r="D77" s="17" t="s">
        <v>287</v>
      </c>
      <c r="E77" s="17" t="s">
        <v>13980</v>
      </c>
      <c r="F77" s="17" t="s">
        <v>16059</v>
      </c>
      <c r="G77" s="17" t="s">
        <v>16060</v>
      </c>
      <c r="H77" s="17" t="s">
        <v>16061</v>
      </c>
    </row>
    <row r="78" spans="1:8" s="57" customFormat="1" ht="39.9" customHeight="1" x14ac:dyDescent="0.2">
      <c r="A78" s="57">
        <v>9</v>
      </c>
      <c r="B78" s="17" t="s">
        <v>16062</v>
      </c>
      <c r="C78" s="17" t="s">
        <v>16063</v>
      </c>
      <c r="D78" s="17" t="s">
        <v>287</v>
      </c>
      <c r="E78" s="17" t="s">
        <v>14935</v>
      </c>
      <c r="F78" s="17" t="s">
        <v>16064</v>
      </c>
      <c r="G78" s="17" t="s">
        <v>16065</v>
      </c>
      <c r="H78" s="17" t="s">
        <v>16066</v>
      </c>
    </row>
    <row r="79" spans="1:8" s="57" customFormat="1" ht="39.9" customHeight="1" x14ac:dyDescent="0.2">
      <c r="A79" s="57">
        <v>10</v>
      </c>
      <c r="B79" s="17" t="s">
        <v>16067</v>
      </c>
      <c r="C79" s="17" t="s">
        <v>15521</v>
      </c>
      <c r="D79" s="17" t="s">
        <v>9361</v>
      </c>
      <c r="E79" s="17" t="s">
        <v>16022</v>
      </c>
      <c r="F79" s="17" t="s">
        <v>16068</v>
      </c>
      <c r="G79" s="17" t="s">
        <v>16069</v>
      </c>
      <c r="H79" s="17" t="s">
        <v>16070</v>
      </c>
    </row>
    <row r="80" spans="1:8" s="57" customFormat="1" ht="39.9" customHeight="1" x14ac:dyDescent="0.2">
      <c r="A80" s="57">
        <v>11</v>
      </c>
      <c r="B80" s="17" t="s">
        <v>16071</v>
      </c>
      <c r="C80" s="17" t="s">
        <v>15521</v>
      </c>
      <c r="D80" s="17" t="s">
        <v>16072</v>
      </c>
      <c r="E80" s="17" t="s">
        <v>14936</v>
      </c>
      <c r="F80" s="17" t="s">
        <v>16073</v>
      </c>
      <c r="G80" s="17" t="s">
        <v>16074</v>
      </c>
      <c r="H80" s="17" t="s">
        <v>16075</v>
      </c>
    </row>
    <row r="81" spans="1:8" s="57" customFormat="1" ht="39.9" customHeight="1" x14ac:dyDescent="0.2">
      <c r="A81" s="57">
        <v>12</v>
      </c>
      <c r="B81" s="17" t="s">
        <v>16076</v>
      </c>
      <c r="C81" s="17" t="s">
        <v>15912</v>
      </c>
      <c r="D81" s="17" t="s">
        <v>11206</v>
      </c>
      <c r="E81" s="17" t="s">
        <v>16077</v>
      </c>
      <c r="F81" s="17" t="s">
        <v>16078</v>
      </c>
      <c r="G81" s="17" t="s">
        <v>16079</v>
      </c>
      <c r="H81" s="17" t="s">
        <v>16080</v>
      </c>
    </row>
    <row r="82" spans="1:8" s="57" customFormat="1" ht="39.9" customHeight="1" x14ac:dyDescent="0.2">
      <c r="A82" s="57">
        <v>13</v>
      </c>
      <c r="B82" s="17" t="s">
        <v>16081</v>
      </c>
      <c r="C82" s="17" t="s">
        <v>15912</v>
      </c>
      <c r="D82" s="17" t="s">
        <v>11206</v>
      </c>
      <c r="E82" s="17" t="s">
        <v>15922</v>
      </c>
      <c r="F82" s="17" t="s">
        <v>16082</v>
      </c>
      <c r="G82" s="17" t="s">
        <v>16083</v>
      </c>
      <c r="H82" s="17" t="s">
        <v>16084</v>
      </c>
    </row>
    <row r="83" spans="1:8" s="57" customFormat="1" ht="39.9" customHeight="1" x14ac:dyDescent="0.2">
      <c r="A83" s="57">
        <v>14</v>
      </c>
      <c r="B83" s="17" t="s">
        <v>16085</v>
      </c>
      <c r="C83" s="17" t="s">
        <v>15912</v>
      </c>
      <c r="D83" s="17" t="s">
        <v>11206</v>
      </c>
      <c r="E83" s="17" t="s">
        <v>11306</v>
      </c>
      <c r="F83" s="17" t="s">
        <v>16086</v>
      </c>
      <c r="G83" s="17" t="s">
        <v>16087</v>
      </c>
      <c r="H83" s="17" t="s">
        <v>16088</v>
      </c>
    </row>
    <row r="84" spans="1:8" ht="39.9" customHeight="1" x14ac:dyDescent="0.2">
      <c r="A84" s="57">
        <v>15</v>
      </c>
      <c r="B84" s="17" t="s">
        <v>16089</v>
      </c>
      <c r="C84" s="17" t="s">
        <v>15642</v>
      </c>
      <c r="D84" s="17" t="s">
        <v>12416</v>
      </c>
      <c r="E84" s="17" t="s">
        <v>11545</v>
      </c>
      <c r="F84" s="17" t="s">
        <v>16090</v>
      </c>
      <c r="G84" s="17" t="s">
        <v>16091</v>
      </c>
      <c r="H84" s="17" t="s">
        <v>16092</v>
      </c>
    </row>
    <row r="85" spans="1:8" ht="39.9" customHeight="1" x14ac:dyDescent="0.2">
      <c r="A85" s="57">
        <v>16</v>
      </c>
      <c r="B85" s="17" t="s">
        <v>16093</v>
      </c>
      <c r="C85" s="17" t="s">
        <v>16094</v>
      </c>
      <c r="D85" s="17" t="s">
        <v>12416</v>
      </c>
      <c r="E85" s="17" t="s">
        <v>11822</v>
      </c>
      <c r="F85" s="17" t="s">
        <v>16095</v>
      </c>
      <c r="G85" s="17" t="s">
        <v>16096</v>
      </c>
      <c r="H85" s="17" t="s">
        <v>16097</v>
      </c>
    </row>
    <row r="86" spans="1:8" ht="39.9" customHeight="1" x14ac:dyDescent="0.2">
      <c r="A86" s="57">
        <v>17</v>
      </c>
      <c r="B86" s="17" t="s">
        <v>16098</v>
      </c>
      <c r="C86" s="17" t="s">
        <v>16099</v>
      </c>
      <c r="D86" s="17" t="s">
        <v>12416</v>
      </c>
      <c r="E86" s="17" t="s">
        <v>12419</v>
      </c>
      <c r="F86" s="17" t="s">
        <v>16100</v>
      </c>
      <c r="G86" s="17" t="s">
        <v>16101</v>
      </c>
      <c r="H86" s="17" t="s">
        <v>16102</v>
      </c>
    </row>
    <row r="87" spans="1:8" ht="39.9" customHeight="1" x14ac:dyDescent="0.2">
      <c r="A87" s="57">
        <v>18</v>
      </c>
      <c r="B87" s="17" t="s">
        <v>16103</v>
      </c>
      <c r="C87" s="17" t="s">
        <v>16104</v>
      </c>
      <c r="D87" s="17" t="s">
        <v>230</v>
      </c>
      <c r="E87" s="17" t="s">
        <v>13973</v>
      </c>
      <c r="F87" s="17" t="s">
        <v>16105</v>
      </c>
      <c r="G87" s="17" t="s">
        <v>16106</v>
      </c>
      <c r="H87" s="17" t="s">
        <v>16107</v>
      </c>
    </row>
    <row r="88" spans="1:8" ht="39.9" customHeight="1" x14ac:dyDescent="0.2">
      <c r="A88" s="57">
        <v>19</v>
      </c>
      <c r="B88" s="17" t="s">
        <v>16108</v>
      </c>
      <c r="C88" s="17" t="s">
        <v>16109</v>
      </c>
      <c r="D88" s="17" t="s">
        <v>140</v>
      </c>
      <c r="E88" s="17" t="s">
        <v>16022</v>
      </c>
      <c r="F88" s="17" t="s">
        <v>16110</v>
      </c>
      <c r="G88" s="17" t="s">
        <v>16111</v>
      </c>
      <c r="H88" s="17" t="s">
        <v>16112</v>
      </c>
    </row>
    <row r="89" spans="1:8" ht="39.9" customHeight="1" x14ac:dyDescent="0.2">
      <c r="A89" s="57">
        <v>20</v>
      </c>
      <c r="B89" s="17" t="s">
        <v>16113</v>
      </c>
      <c r="C89" s="17" t="s">
        <v>16114</v>
      </c>
      <c r="D89" s="17" t="s">
        <v>230</v>
      </c>
      <c r="E89" s="17" t="s">
        <v>15739</v>
      </c>
      <c r="F89" s="17" t="s">
        <v>16115</v>
      </c>
      <c r="G89" s="17" t="s">
        <v>16116</v>
      </c>
      <c r="H89" s="17" t="s">
        <v>16117</v>
      </c>
    </row>
  </sheetData>
  <mergeCells count="4">
    <mergeCell ref="B2:H2"/>
    <mergeCell ref="B24:H24"/>
    <mergeCell ref="B46:H46"/>
    <mergeCell ref="B68:H68"/>
  </mergeCells>
  <phoneticPr fontId="5"/>
  <pageMargins left="0.70866141732283472" right="0.70866141732283472" top="0.74803149606299213" bottom="0.74803149606299213" header="0.31496062992125984" footer="0.31496062992125984"/>
  <pageSetup paperSize="9" scale="58" fitToHeight="0" orientation="portrait" r:id="rId1"/>
  <headerFooter>
    <oddHeader>&amp;C&amp;"BIZ UDPゴシック,標準"&amp;22朝の読書用セット　ショートショート</oddHeader>
  </headerFooter>
  <rowBreaks count="3" manualBreakCount="3">
    <brk id="23" max="7" man="1"/>
    <brk id="45" max="7" man="1"/>
    <brk id="67" max="7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738B5-57C4-46BA-B4CD-BAC0AFBAB1ED}">
  <sheetPr>
    <tabColor theme="4"/>
    <pageSetUpPr fitToPage="1"/>
  </sheetPr>
  <dimension ref="A1:H86"/>
  <sheetViews>
    <sheetView view="pageLayout" zoomScale="70" zoomScaleNormal="62" zoomScaleSheetLayoutView="80" zoomScalePageLayoutView="70" workbookViewId="0">
      <selection activeCell="C6" sqref="C6"/>
    </sheetView>
  </sheetViews>
  <sheetFormatPr defaultColWidth="12.6640625" defaultRowHeight="39.9" customHeight="1" x14ac:dyDescent="0.2"/>
  <cols>
    <col min="1" max="1" width="5" style="4" bestFit="1" customWidth="1"/>
    <col min="2" max="2" width="34.33203125" style="4" bestFit="1" customWidth="1"/>
    <col min="3" max="3" width="26.33203125" style="4" customWidth="1"/>
    <col min="4" max="4" width="18.33203125" style="4" bestFit="1" customWidth="1"/>
    <col min="5" max="5" width="18.109375" style="4" customWidth="1"/>
    <col min="6" max="6" width="14.21875" style="4" bestFit="1" customWidth="1"/>
    <col min="7" max="7" width="19" style="4" bestFit="1" customWidth="1"/>
    <col min="8" max="8" width="16.109375" style="4" bestFit="1" customWidth="1"/>
    <col min="9" max="16384" width="12.6640625" style="4"/>
  </cols>
  <sheetData>
    <row r="1" spans="1:8" s="192" customFormat="1" ht="39.9" customHeight="1" x14ac:dyDescent="0.2">
      <c r="B1" s="192" t="s">
        <v>16484</v>
      </c>
      <c r="C1" s="420"/>
      <c r="D1" s="420"/>
      <c r="E1" s="420"/>
      <c r="F1" s="420"/>
      <c r="G1" s="420"/>
      <c r="H1" s="420"/>
    </row>
    <row r="2" spans="1:8" s="192" customFormat="1" ht="39.9" customHeight="1" x14ac:dyDescent="0.2">
      <c r="B2" s="477" t="s">
        <v>16772</v>
      </c>
      <c r="C2" s="477"/>
      <c r="D2" s="477"/>
      <c r="E2" s="477"/>
      <c r="F2" s="477"/>
      <c r="G2" s="477"/>
      <c r="H2" s="477"/>
    </row>
    <row r="3" spans="1:8" s="57" customFormat="1" ht="39.9" customHeight="1" thickBot="1" x14ac:dyDescent="0.25">
      <c r="B3" s="422" t="s">
        <v>16570</v>
      </c>
      <c r="C3" s="422" t="s">
        <v>16773</v>
      </c>
      <c r="D3" s="422" t="s">
        <v>16839</v>
      </c>
      <c r="E3" s="422" t="s">
        <v>16774</v>
      </c>
      <c r="F3" s="422" t="s">
        <v>16775</v>
      </c>
      <c r="G3" s="422" t="s">
        <v>16571</v>
      </c>
      <c r="H3" s="422" t="s">
        <v>16776</v>
      </c>
    </row>
    <row r="4" spans="1:8" s="57" customFormat="1" ht="39.9" customHeight="1" thickTop="1" x14ac:dyDescent="0.2">
      <c r="A4" s="57">
        <v>1</v>
      </c>
      <c r="B4" s="423" t="s">
        <v>16777</v>
      </c>
      <c r="C4" s="423" t="s">
        <v>16778</v>
      </c>
      <c r="D4" s="423" t="s">
        <v>16779</v>
      </c>
      <c r="E4" s="423" t="s">
        <v>16780</v>
      </c>
      <c r="F4" s="423" t="s">
        <v>16781</v>
      </c>
      <c r="G4" s="424" t="s">
        <v>16782</v>
      </c>
      <c r="H4" s="423" t="s">
        <v>16840</v>
      </c>
    </row>
    <row r="5" spans="1:8" s="57" customFormat="1" ht="39.9" customHeight="1" x14ac:dyDescent="0.2">
      <c r="A5" s="57">
        <v>2</v>
      </c>
      <c r="B5" s="423" t="s">
        <v>16783</v>
      </c>
      <c r="C5" s="423" t="s">
        <v>16778</v>
      </c>
      <c r="D5" s="423" t="s">
        <v>16779</v>
      </c>
      <c r="E5" s="423" t="s">
        <v>16784</v>
      </c>
      <c r="F5" s="423" t="s">
        <v>16781</v>
      </c>
      <c r="G5" s="424" t="s">
        <v>16785</v>
      </c>
      <c r="H5" s="423" t="s">
        <v>16841</v>
      </c>
    </row>
    <row r="6" spans="1:8" s="57" customFormat="1" ht="39.9" customHeight="1" x14ac:dyDescent="0.2">
      <c r="A6" s="57">
        <v>3</v>
      </c>
      <c r="B6" s="423" t="s">
        <v>16786</v>
      </c>
      <c r="C6" s="423" t="s">
        <v>16778</v>
      </c>
      <c r="D6" s="423" t="s">
        <v>16779</v>
      </c>
      <c r="E6" s="423" t="s">
        <v>16787</v>
      </c>
      <c r="F6" s="423" t="s">
        <v>16781</v>
      </c>
      <c r="G6" s="424" t="s">
        <v>16788</v>
      </c>
      <c r="H6" s="423" t="s">
        <v>16842</v>
      </c>
    </row>
    <row r="7" spans="1:8" s="57" customFormat="1" ht="39.9" customHeight="1" x14ac:dyDescent="0.2">
      <c r="A7" s="57">
        <v>4</v>
      </c>
      <c r="B7" s="423" t="s">
        <v>16789</v>
      </c>
      <c r="C7" s="423" t="s">
        <v>16778</v>
      </c>
      <c r="D7" s="423" t="s">
        <v>16779</v>
      </c>
      <c r="E7" s="423" t="s">
        <v>16790</v>
      </c>
      <c r="F7" s="423" t="s">
        <v>16791</v>
      </c>
      <c r="G7" s="424" t="s">
        <v>16792</v>
      </c>
      <c r="H7" s="423" t="s">
        <v>16843</v>
      </c>
    </row>
    <row r="8" spans="1:8" s="57" customFormat="1" ht="39.9" customHeight="1" x14ac:dyDescent="0.2">
      <c r="A8" s="57">
        <v>5</v>
      </c>
      <c r="B8" s="423" t="s">
        <v>16793</v>
      </c>
      <c r="C8" s="423" t="s">
        <v>16778</v>
      </c>
      <c r="D8" s="423" t="s">
        <v>16779</v>
      </c>
      <c r="E8" s="423" t="s">
        <v>16794</v>
      </c>
      <c r="F8" s="423" t="s">
        <v>16791</v>
      </c>
      <c r="G8" s="424" t="s">
        <v>16795</v>
      </c>
      <c r="H8" s="423" t="s">
        <v>16844</v>
      </c>
    </row>
    <row r="9" spans="1:8" s="57" customFormat="1" ht="39.9" customHeight="1" x14ac:dyDescent="0.2">
      <c r="A9" s="57">
        <v>6</v>
      </c>
      <c r="B9" s="423" t="s">
        <v>16796</v>
      </c>
      <c r="C9" s="423" t="s">
        <v>16797</v>
      </c>
      <c r="D9" s="423" t="s">
        <v>16798</v>
      </c>
      <c r="E9" s="423" t="s">
        <v>16799</v>
      </c>
      <c r="F9" s="423" t="s">
        <v>16800</v>
      </c>
      <c r="G9" s="424" t="s">
        <v>16801</v>
      </c>
      <c r="H9" s="423" t="s">
        <v>16845</v>
      </c>
    </row>
    <row r="10" spans="1:8" s="57" customFormat="1" ht="39.9" customHeight="1" x14ac:dyDescent="0.2">
      <c r="A10" s="57">
        <v>7</v>
      </c>
      <c r="B10" s="423" t="s">
        <v>16802</v>
      </c>
      <c r="C10" s="423" t="s">
        <v>16797</v>
      </c>
      <c r="D10" s="423" t="s">
        <v>16798</v>
      </c>
      <c r="E10" s="423" t="s">
        <v>16803</v>
      </c>
      <c r="F10" s="423" t="s">
        <v>16800</v>
      </c>
      <c r="G10" s="424" t="s">
        <v>16804</v>
      </c>
      <c r="H10" s="423" t="s">
        <v>16846</v>
      </c>
    </row>
    <row r="11" spans="1:8" s="57" customFormat="1" ht="39.9" customHeight="1" x14ac:dyDescent="0.2">
      <c r="A11" s="57">
        <v>8</v>
      </c>
      <c r="B11" s="423" t="s">
        <v>16805</v>
      </c>
      <c r="C11" s="423" t="s">
        <v>16797</v>
      </c>
      <c r="D11" s="423" t="s">
        <v>16798</v>
      </c>
      <c r="E11" s="423" t="s">
        <v>16806</v>
      </c>
      <c r="F11" s="423" t="s">
        <v>16800</v>
      </c>
      <c r="G11" s="424" t="s">
        <v>16807</v>
      </c>
      <c r="H11" s="423" t="s">
        <v>16847</v>
      </c>
    </row>
    <row r="12" spans="1:8" s="57" customFormat="1" ht="39.9" customHeight="1" x14ac:dyDescent="0.2">
      <c r="A12" s="57">
        <v>9</v>
      </c>
      <c r="B12" s="423" t="s">
        <v>16808</v>
      </c>
      <c r="C12" s="423" t="s">
        <v>16797</v>
      </c>
      <c r="D12" s="423" t="s">
        <v>16798</v>
      </c>
      <c r="E12" s="423" t="s">
        <v>16809</v>
      </c>
      <c r="F12" s="423" t="s">
        <v>16800</v>
      </c>
      <c r="G12" s="424" t="s">
        <v>16810</v>
      </c>
      <c r="H12" s="423" t="s">
        <v>16848</v>
      </c>
    </row>
    <row r="13" spans="1:8" s="57" customFormat="1" ht="39.9" customHeight="1" x14ac:dyDescent="0.2">
      <c r="A13" s="57">
        <v>10</v>
      </c>
      <c r="B13" s="423" t="s">
        <v>16811</v>
      </c>
      <c r="C13" s="423" t="s">
        <v>16797</v>
      </c>
      <c r="D13" s="423" t="s">
        <v>16798</v>
      </c>
      <c r="E13" s="423" t="s">
        <v>16812</v>
      </c>
      <c r="F13" s="423" t="s">
        <v>16800</v>
      </c>
      <c r="G13" s="424" t="s">
        <v>16813</v>
      </c>
      <c r="H13" s="423" t="s">
        <v>16849</v>
      </c>
    </row>
    <row r="14" spans="1:8" s="57" customFormat="1" ht="39.9" customHeight="1" x14ac:dyDescent="0.2">
      <c r="A14" s="57">
        <v>11</v>
      </c>
      <c r="B14" s="423" t="s">
        <v>16814</v>
      </c>
      <c r="C14" s="423" t="s">
        <v>16797</v>
      </c>
      <c r="D14" s="423" t="s">
        <v>16798</v>
      </c>
      <c r="E14" s="423" t="s">
        <v>16815</v>
      </c>
      <c r="F14" s="423" t="s">
        <v>16800</v>
      </c>
      <c r="G14" s="424" t="s">
        <v>16816</v>
      </c>
      <c r="H14" s="423" t="s">
        <v>16850</v>
      </c>
    </row>
    <row r="15" spans="1:8" s="57" customFormat="1" ht="39.9" customHeight="1" x14ac:dyDescent="0.2">
      <c r="A15" s="57">
        <v>12</v>
      </c>
      <c r="B15" s="423" t="s">
        <v>16817</v>
      </c>
      <c r="C15" s="423" t="s">
        <v>16797</v>
      </c>
      <c r="D15" s="423" t="s">
        <v>16798</v>
      </c>
      <c r="E15" s="423" t="s">
        <v>16818</v>
      </c>
      <c r="F15" s="423" t="s">
        <v>16800</v>
      </c>
      <c r="G15" s="424" t="s">
        <v>16819</v>
      </c>
      <c r="H15" s="423" t="s">
        <v>16851</v>
      </c>
    </row>
    <row r="16" spans="1:8" s="57" customFormat="1" ht="39.9" customHeight="1" x14ac:dyDescent="0.2">
      <c r="A16" s="57">
        <v>13</v>
      </c>
      <c r="B16" s="423" t="s">
        <v>16820</v>
      </c>
      <c r="C16" s="423" t="s">
        <v>16821</v>
      </c>
      <c r="D16" s="423" t="s">
        <v>16822</v>
      </c>
      <c r="E16" s="423" t="s">
        <v>16823</v>
      </c>
      <c r="F16" s="423" t="s">
        <v>16824</v>
      </c>
      <c r="G16" s="424" t="s">
        <v>16825</v>
      </c>
      <c r="H16" s="423" t="s">
        <v>16852</v>
      </c>
    </row>
    <row r="17" spans="1:8" s="57" customFormat="1" ht="39.9" customHeight="1" x14ac:dyDescent="0.2">
      <c r="A17" s="57">
        <v>14</v>
      </c>
      <c r="B17" s="423" t="s">
        <v>16826</v>
      </c>
      <c r="C17" s="423" t="s">
        <v>16821</v>
      </c>
      <c r="D17" s="423" t="s">
        <v>16822</v>
      </c>
      <c r="E17" s="423" t="s">
        <v>16827</v>
      </c>
      <c r="F17" s="423" t="s">
        <v>16828</v>
      </c>
      <c r="G17" s="424" t="s">
        <v>16829</v>
      </c>
      <c r="H17" s="423" t="s">
        <v>16853</v>
      </c>
    </row>
    <row r="18" spans="1:8" ht="39.9" customHeight="1" x14ac:dyDescent="0.2">
      <c r="A18" s="57">
        <v>15</v>
      </c>
      <c r="B18" s="423" t="s">
        <v>16830</v>
      </c>
      <c r="C18" s="423" t="s">
        <v>16821</v>
      </c>
      <c r="D18" s="423" t="s">
        <v>16822</v>
      </c>
      <c r="E18" s="423" t="s">
        <v>16831</v>
      </c>
      <c r="F18" s="423" t="s">
        <v>16828</v>
      </c>
      <c r="G18" s="424" t="s">
        <v>16832</v>
      </c>
      <c r="H18" s="423" t="s">
        <v>16854</v>
      </c>
    </row>
    <row r="19" spans="1:8" ht="39.9" customHeight="1" x14ac:dyDescent="0.2">
      <c r="A19" s="57">
        <v>16</v>
      </c>
      <c r="B19" s="423" t="s">
        <v>16833</v>
      </c>
      <c r="C19" s="423" t="s">
        <v>16821</v>
      </c>
      <c r="D19" s="423" t="s">
        <v>16822</v>
      </c>
      <c r="E19" s="423" t="s">
        <v>16834</v>
      </c>
      <c r="F19" s="423" t="s">
        <v>16828</v>
      </c>
      <c r="G19" s="424" t="s">
        <v>16835</v>
      </c>
      <c r="H19" s="423" t="s">
        <v>16855</v>
      </c>
    </row>
    <row r="20" spans="1:8" ht="39.9" customHeight="1" x14ac:dyDescent="0.2">
      <c r="A20" s="57">
        <v>17</v>
      </c>
      <c r="B20" s="423" t="s">
        <v>16836</v>
      </c>
      <c r="C20" s="423" t="s">
        <v>16821</v>
      </c>
      <c r="D20" s="423" t="s">
        <v>16822</v>
      </c>
      <c r="E20" s="423" t="s">
        <v>16837</v>
      </c>
      <c r="F20" s="423" t="s">
        <v>16828</v>
      </c>
      <c r="G20" s="424" t="s">
        <v>16838</v>
      </c>
      <c r="H20" s="423" t="s">
        <v>16856</v>
      </c>
    </row>
    <row r="21" spans="1:8" s="192" customFormat="1" ht="39.9" customHeight="1" x14ac:dyDescent="0.2">
      <c r="B21" s="477" t="s">
        <v>15759</v>
      </c>
      <c r="C21" s="477"/>
      <c r="D21" s="477"/>
      <c r="E21" s="477"/>
      <c r="F21" s="477"/>
      <c r="G21" s="477"/>
      <c r="H21" s="477"/>
    </row>
    <row r="22" spans="1:8" s="57" customFormat="1" ht="39.9" customHeight="1" thickBot="1" x14ac:dyDescent="0.25">
      <c r="B22" s="13" t="s">
        <v>5362</v>
      </c>
      <c r="C22" s="13" t="s">
        <v>5363</v>
      </c>
      <c r="D22" s="13" t="s">
        <v>5364</v>
      </c>
      <c r="E22" s="13" t="s">
        <v>5365</v>
      </c>
      <c r="F22" s="13" t="s">
        <v>13153</v>
      </c>
      <c r="G22" s="13" t="s">
        <v>5368</v>
      </c>
      <c r="H22" s="13" t="s">
        <v>5367</v>
      </c>
    </row>
    <row r="23" spans="1:8" s="57" customFormat="1" ht="39.9" customHeight="1" thickTop="1" x14ac:dyDescent="0.2">
      <c r="A23" s="57">
        <v>1</v>
      </c>
      <c r="B23" s="17" t="s">
        <v>15851</v>
      </c>
      <c r="C23" s="17" t="s">
        <v>15852</v>
      </c>
      <c r="D23" s="17" t="s">
        <v>1373</v>
      </c>
      <c r="E23" s="17" t="s">
        <v>12360</v>
      </c>
      <c r="F23" s="17" t="s">
        <v>15853</v>
      </c>
      <c r="G23" s="17" t="s">
        <v>15854</v>
      </c>
      <c r="H23" s="17" t="s">
        <v>15855</v>
      </c>
    </row>
    <row r="24" spans="1:8" s="57" customFormat="1" ht="39.9" customHeight="1" x14ac:dyDescent="0.2">
      <c r="A24" s="57">
        <v>2</v>
      </c>
      <c r="B24" s="17" t="s">
        <v>15856</v>
      </c>
      <c r="C24" s="17" t="s">
        <v>15852</v>
      </c>
      <c r="D24" s="17" t="s">
        <v>1373</v>
      </c>
      <c r="E24" s="17" t="s">
        <v>12345</v>
      </c>
      <c r="F24" s="17" t="s">
        <v>15853</v>
      </c>
      <c r="G24" s="17" t="s">
        <v>15857</v>
      </c>
      <c r="H24" s="17" t="s">
        <v>15858</v>
      </c>
    </row>
    <row r="25" spans="1:8" s="57" customFormat="1" ht="39.9" customHeight="1" x14ac:dyDescent="0.2">
      <c r="A25" s="57">
        <v>3</v>
      </c>
      <c r="B25" s="17" t="s">
        <v>15859</v>
      </c>
      <c r="C25" s="17" t="s">
        <v>15852</v>
      </c>
      <c r="D25" s="17" t="s">
        <v>1373</v>
      </c>
      <c r="E25" s="17" t="s">
        <v>12356</v>
      </c>
      <c r="F25" s="17" t="s">
        <v>15853</v>
      </c>
      <c r="G25" s="17" t="s">
        <v>15860</v>
      </c>
      <c r="H25" s="17" t="s">
        <v>15861</v>
      </c>
    </row>
    <row r="26" spans="1:8" s="57" customFormat="1" ht="39.9" customHeight="1" x14ac:dyDescent="0.2">
      <c r="A26" s="57">
        <v>4</v>
      </c>
      <c r="B26" s="17" t="s">
        <v>15862</v>
      </c>
      <c r="C26" s="17" t="s">
        <v>15852</v>
      </c>
      <c r="D26" s="17" t="s">
        <v>1373</v>
      </c>
      <c r="E26" s="17" t="s">
        <v>12341</v>
      </c>
      <c r="F26" s="17" t="s">
        <v>15853</v>
      </c>
      <c r="G26" s="17" t="s">
        <v>15863</v>
      </c>
      <c r="H26" s="17" t="s">
        <v>15864</v>
      </c>
    </row>
    <row r="27" spans="1:8" s="57" customFormat="1" ht="39.9" customHeight="1" x14ac:dyDescent="0.2">
      <c r="A27" s="57">
        <v>5</v>
      </c>
      <c r="B27" s="17" t="s">
        <v>15865</v>
      </c>
      <c r="C27" s="17" t="s">
        <v>15866</v>
      </c>
      <c r="D27" s="17" t="s">
        <v>287</v>
      </c>
      <c r="E27" s="17" t="s">
        <v>11617</v>
      </c>
      <c r="F27" s="17" t="s">
        <v>15867</v>
      </c>
      <c r="G27" s="17" t="s">
        <v>15868</v>
      </c>
      <c r="H27" s="17" t="s">
        <v>15869</v>
      </c>
    </row>
    <row r="28" spans="1:8" s="57" customFormat="1" ht="39.9" customHeight="1" x14ac:dyDescent="0.2">
      <c r="A28" s="57">
        <v>6</v>
      </c>
      <c r="B28" s="17" t="s">
        <v>15870</v>
      </c>
      <c r="C28" s="17" t="s">
        <v>15871</v>
      </c>
      <c r="D28" s="17" t="s">
        <v>287</v>
      </c>
      <c r="E28" s="17" t="s">
        <v>11396</v>
      </c>
      <c r="F28" s="17" t="s">
        <v>15872</v>
      </c>
      <c r="G28" s="17" t="s">
        <v>15873</v>
      </c>
      <c r="H28" s="17" t="s">
        <v>15874</v>
      </c>
    </row>
    <row r="29" spans="1:8" s="57" customFormat="1" ht="39.9" customHeight="1" x14ac:dyDescent="0.2">
      <c r="A29" s="57">
        <v>7</v>
      </c>
      <c r="B29" s="17" t="s">
        <v>15875</v>
      </c>
      <c r="C29" s="17" t="s">
        <v>15610</v>
      </c>
      <c r="D29" s="17" t="s">
        <v>287</v>
      </c>
      <c r="E29" s="17" t="s">
        <v>11394</v>
      </c>
      <c r="F29" s="17" t="s">
        <v>15876</v>
      </c>
      <c r="G29" s="17" t="s">
        <v>15877</v>
      </c>
      <c r="H29" s="17" t="s">
        <v>15878</v>
      </c>
    </row>
    <row r="30" spans="1:8" s="57" customFormat="1" ht="39.9" customHeight="1" x14ac:dyDescent="0.2">
      <c r="A30" s="57">
        <v>8</v>
      </c>
      <c r="B30" s="17" t="s">
        <v>15879</v>
      </c>
      <c r="C30" s="17" t="s">
        <v>15097</v>
      </c>
      <c r="D30" s="17" t="s">
        <v>287</v>
      </c>
      <c r="E30" s="17" t="s">
        <v>13966</v>
      </c>
      <c r="F30" s="17" t="s">
        <v>15880</v>
      </c>
      <c r="G30" s="17" t="s">
        <v>15881</v>
      </c>
      <c r="H30" s="17" t="s">
        <v>15882</v>
      </c>
    </row>
    <row r="31" spans="1:8" s="57" customFormat="1" ht="39.9" customHeight="1" x14ac:dyDescent="0.2">
      <c r="A31" s="57">
        <v>9</v>
      </c>
      <c r="B31" s="17" t="s">
        <v>14593</v>
      </c>
      <c r="C31" s="17" t="s">
        <v>15883</v>
      </c>
      <c r="D31" s="17" t="s">
        <v>137</v>
      </c>
      <c r="E31" s="17" t="s">
        <v>14935</v>
      </c>
      <c r="F31" s="17" t="s">
        <v>15884</v>
      </c>
      <c r="G31" s="17" t="s">
        <v>15885</v>
      </c>
      <c r="H31" s="17" t="s">
        <v>15886</v>
      </c>
    </row>
    <row r="32" spans="1:8" s="57" customFormat="1" ht="39.9" customHeight="1" x14ac:dyDescent="0.2">
      <c r="A32" s="57">
        <v>10</v>
      </c>
      <c r="B32" s="17" t="s">
        <v>14593</v>
      </c>
      <c r="C32" s="17" t="s">
        <v>15887</v>
      </c>
      <c r="D32" s="17" t="s">
        <v>137</v>
      </c>
      <c r="E32" s="17" t="s">
        <v>14935</v>
      </c>
      <c r="F32" s="17" t="s">
        <v>15888</v>
      </c>
      <c r="G32" s="17" t="s">
        <v>15889</v>
      </c>
      <c r="H32" s="17" t="s">
        <v>15890</v>
      </c>
    </row>
    <row r="33" spans="1:8" s="57" customFormat="1" ht="39.9" customHeight="1" x14ac:dyDescent="0.2">
      <c r="A33" s="57">
        <v>11</v>
      </c>
      <c r="B33" s="17" t="s">
        <v>15891</v>
      </c>
      <c r="C33" s="17" t="s">
        <v>15892</v>
      </c>
      <c r="D33" s="17" t="s">
        <v>848</v>
      </c>
      <c r="E33" s="17" t="s">
        <v>14537</v>
      </c>
      <c r="F33" s="17" t="s">
        <v>15893</v>
      </c>
      <c r="G33" s="17" t="s">
        <v>15894</v>
      </c>
      <c r="H33" s="17" t="s">
        <v>15895</v>
      </c>
    </row>
    <row r="34" spans="1:8" s="57" customFormat="1" ht="39.9" customHeight="1" x14ac:dyDescent="0.2">
      <c r="A34" s="57">
        <v>12</v>
      </c>
      <c r="B34" s="17" t="s">
        <v>15896</v>
      </c>
      <c r="C34" s="17" t="s">
        <v>15897</v>
      </c>
      <c r="D34" s="17" t="s">
        <v>848</v>
      </c>
      <c r="E34" s="17" t="s">
        <v>14537</v>
      </c>
      <c r="F34" s="17" t="s">
        <v>15898</v>
      </c>
      <c r="G34" s="17" t="s">
        <v>15899</v>
      </c>
      <c r="H34" s="17" t="s">
        <v>15900</v>
      </c>
    </row>
    <row r="35" spans="1:8" s="57" customFormat="1" ht="39.9" customHeight="1" x14ac:dyDescent="0.2">
      <c r="A35" s="57">
        <v>13</v>
      </c>
      <c r="B35" s="17" t="s">
        <v>15901</v>
      </c>
      <c r="C35" s="17" t="s">
        <v>15902</v>
      </c>
      <c r="D35" s="17" t="s">
        <v>848</v>
      </c>
      <c r="E35" s="17" t="s">
        <v>15807</v>
      </c>
      <c r="F35" s="17" t="s">
        <v>15903</v>
      </c>
      <c r="G35" s="17" t="s">
        <v>15904</v>
      </c>
      <c r="H35" s="17" t="s">
        <v>15905</v>
      </c>
    </row>
    <row r="36" spans="1:8" s="57" customFormat="1" ht="39.9" customHeight="1" x14ac:dyDescent="0.2">
      <c r="A36" s="57">
        <v>14</v>
      </c>
      <c r="B36" s="17" t="s">
        <v>15906</v>
      </c>
      <c r="C36" s="17" t="s">
        <v>15907</v>
      </c>
      <c r="D36" s="17" t="s">
        <v>848</v>
      </c>
      <c r="E36" s="17" t="s">
        <v>15807</v>
      </c>
      <c r="F36" s="17" t="s">
        <v>15908</v>
      </c>
      <c r="G36" s="17" t="s">
        <v>15909</v>
      </c>
      <c r="H36" s="17" t="s">
        <v>15910</v>
      </c>
    </row>
    <row r="37" spans="1:8" ht="39.9" customHeight="1" x14ac:dyDescent="0.2">
      <c r="A37" s="57">
        <v>15</v>
      </c>
      <c r="B37" s="17" t="s">
        <v>15911</v>
      </c>
      <c r="C37" s="17" t="s">
        <v>15912</v>
      </c>
      <c r="D37" s="17" t="s">
        <v>11206</v>
      </c>
      <c r="E37" s="17" t="s">
        <v>15913</v>
      </c>
      <c r="F37" s="17" t="s">
        <v>15914</v>
      </c>
      <c r="G37" s="17" t="s">
        <v>15915</v>
      </c>
      <c r="H37" s="17" t="s">
        <v>15916</v>
      </c>
    </row>
    <row r="38" spans="1:8" ht="39.9" customHeight="1" x14ac:dyDescent="0.2">
      <c r="A38" s="57">
        <v>16</v>
      </c>
      <c r="B38" s="17" t="s">
        <v>15917</v>
      </c>
      <c r="C38" s="17" t="s">
        <v>15912</v>
      </c>
      <c r="D38" s="17" t="s">
        <v>11206</v>
      </c>
      <c r="E38" s="17" t="s">
        <v>11351</v>
      </c>
      <c r="F38" s="17" t="s">
        <v>15918</v>
      </c>
      <c r="G38" s="17" t="s">
        <v>15919</v>
      </c>
      <c r="H38" s="17" t="s">
        <v>15920</v>
      </c>
    </row>
    <row r="39" spans="1:8" ht="39.9" customHeight="1" x14ac:dyDescent="0.2">
      <c r="A39" s="57">
        <v>17</v>
      </c>
      <c r="B39" s="17" t="s">
        <v>15921</v>
      </c>
      <c r="C39" s="17" t="s">
        <v>15912</v>
      </c>
      <c r="D39" s="17" t="s">
        <v>11206</v>
      </c>
      <c r="E39" s="17" t="s">
        <v>15922</v>
      </c>
      <c r="F39" s="17" t="s">
        <v>15923</v>
      </c>
      <c r="G39" s="17" t="s">
        <v>15924</v>
      </c>
      <c r="H39" s="17" t="s">
        <v>15925</v>
      </c>
    </row>
    <row r="40" spans="1:8" ht="39.9" customHeight="1" x14ac:dyDescent="0.2">
      <c r="A40" s="57">
        <v>18</v>
      </c>
      <c r="B40" s="17" t="s">
        <v>15926</v>
      </c>
      <c r="C40" s="17" t="s">
        <v>15927</v>
      </c>
      <c r="D40" s="17" t="s">
        <v>140</v>
      </c>
      <c r="E40" s="17" t="s">
        <v>12337</v>
      </c>
      <c r="F40" s="17" t="s">
        <v>15928</v>
      </c>
      <c r="G40" s="17" t="s">
        <v>15929</v>
      </c>
      <c r="H40" s="17" t="s">
        <v>15930</v>
      </c>
    </row>
    <row r="41" spans="1:8" ht="39.9" customHeight="1" x14ac:dyDescent="0.2">
      <c r="A41" s="57">
        <v>19</v>
      </c>
      <c r="B41" s="17" t="s">
        <v>15931</v>
      </c>
      <c r="C41" s="17" t="s">
        <v>15927</v>
      </c>
      <c r="D41" s="17" t="s">
        <v>140</v>
      </c>
      <c r="E41" s="17" t="s">
        <v>15739</v>
      </c>
      <c r="F41" s="17" t="s">
        <v>15932</v>
      </c>
      <c r="G41" s="17" t="s">
        <v>15933</v>
      </c>
      <c r="H41" s="17" t="s">
        <v>15934</v>
      </c>
    </row>
    <row r="42" spans="1:8" ht="39.9" customHeight="1" x14ac:dyDescent="0.2">
      <c r="A42" s="57">
        <v>20</v>
      </c>
      <c r="B42" s="17" t="s">
        <v>15935</v>
      </c>
      <c r="C42" s="17" t="s">
        <v>15927</v>
      </c>
      <c r="D42" s="17" t="s">
        <v>140</v>
      </c>
      <c r="E42" s="17" t="s">
        <v>13868</v>
      </c>
      <c r="F42" s="17" t="s">
        <v>15936</v>
      </c>
      <c r="G42" s="17" t="s">
        <v>15937</v>
      </c>
      <c r="H42" s="17" t="s">
        <v>15938</v>
      </c>
    </row>
    <row r="43" spans="1:8" s="192" customFormat="1" ht="39.9" customHeight="1" x14ac:dyDescent="0.2">
      <c r="B43" s="477" t="s">
        <v>16025</v>
      </c>
      <c r="C43" s="477"/>
      <c r="D43" s="477"/>
      <c r="E43" s="477"/>
      <c r="F43" s="477"/>
      <c r="G43" s="477"/>
      <c r="H43" s="477"/>
    </row>
    <row r="44" spans="1:8" s="57" customFormat="1" ht="39.9" customHeight="1" thickBot="1" x14ac:dyDescent="0.25">
      <c r="B44" s="13" t="s">
        <v>5362</v>
      </c>
      <c r="C44" s="13" t="s">
        <v>5363</v>
      </c>
      <c r="D44" s="13" t="s">
        <v>5364</v>
      </c>
      <c r="E44" s="13" t="s">
        <v>5365</v>
      </c>
      <c r="F44" s="13" t="s">
        <v>13153</v>
      </c>
      <c r="G44" s="13" t="s">
        <v>5368</v>
      </c>
      <c r="H44" s="13" t="s">
        <v>5367</v>
      </c>
    </row>
    <row r="45" spans="1:8" s="57" customFormat="1" ht="39.9" customHeight="1" thickTop="1" x14ac:dyDescent="0.2">
      <c r="A45" s="57">
        <v>1</v>
      </c>
      <c r="B45" s="17" t="s">
        <v>15939</v>
      </c>
      <c r="C45" s="17" t="s">
        <v>15940</v>
      </c>
      <c r="D45" s="17" t="s">
        <v>1362</v>
      </c>
      <c r="E45" s="17" t="s">
        <v>15941</v>
      </c>
      <c r="F45" s="17" t="s">
        <v>15942</v>
      </c>
      <c r="G45" s="17" t="s">
        <v>15943</v>
      </c>
      <c r="H45" s="17" t="s">
        <v>15944</v>
      </c>
    </row>
    <row r="46" spans="1:8" s="57" customFormat="1" ht="39.9" customHeight="1" x14ac:dyDescent="0.2">
      <c r="A46" s="57">
        <v>2</v>
      </c>
      <c r="B46" s="17" t="s">
        <v>15945</v>
      </c>
      <c r="C46" s="17" t="s">
        <v>15940</v>
      </c>
      <c r="D46" s="17" t="s">
        <v>1362</v>
      </c>
      <c r="E46" s="17" t="s">
        <v>14940</v>
      </c>
      <c r="F46" s="17" t="s">
        <v>15946</v>
      </c>
      <c r="G46" s="17" t="s">
        <v>15947</v>
      </c>
      <c r="H46" s="17" t="s">
        <v>15948</v>
      </c>
    </row>
    <row r="47" spans="1:8" s="57" customFormat="1" ht="39.9" customHeight="1" x14ac:dyDescent="0.2">
      <c r="A47" s="57">
        <v>3</v>
      </c>
      <c r="B47" s="17" t="s">
        <v>15949</v>
      </c>
      <c r="C47" s="17" t="s">
        <v>15940</v>
      </c>
      <c r="D47" s="17" t="s">
        <v>1362</v>
      </c>
      <c r="E47" s="17" t="s">
        <v>14537</v>
      </c>
      <c r="F47" s="17" t="s">
        <v>15950</v>
      </c>
      <c r="G47" s="17" t="s">
        <v>15951</v>
      </c>
      <c r="H47" s="17" t="s">
        <v>15952</v>
      </c>
    </row>
    <row r="48" spans="1:8" s="57" customFormat="1" ht="39.9" customHeight="1" x14ac:dyDescent="0.2">
      <c r="A48" s="57">
        <v>4</v>
      </c>
      <c r="B48" s="17" t="s">
        <v>15953</v>
      </c>
      <c r="C48" s="17" t="s">
        <v>15954</v>
      </c>
      <c r="D48" s="17" t="s">
        <v>579</v>
      </c>
      <c r="E48" s="17" t="s">
        <v>14935</v>
      </c>
      <c r="F48" s="17" t="s">
        <v>15955</v>
      </c>
      <c r="G48" s="17" t="s">
        <v>15956</v>
      </c>
      <c r="H48" s="17" t="s">
        <v>15957</v>
      </c>
    </row>
    <row r="49" spans="1:8" s="57" customFormat="1" ht="39.9" customHeight="1" x14ac:dyDescent="0.2">
      <c r="A49" s="57">
        <v>5</v>
      </c>
      <c r="B49" s="17" t="s">
        <v>15958</v>
      </c>
      <c r="C49" s="17" t="s">
        <v>15954</v>
      </c>
      <c r="D49" s="17" t="s">
        <v>579</v>
      </c>
      <c r="E49" s="17" t="s">
        <v>14939</v>
      </c>
      <c r="F49" s="17" t="s">
        <v>15959</v>
      </c>
      <c r="G49" s="17" t="s">
        <v>15960</v>
      </c>
      <c r="H49" s="17" t="s">
        <v>15961</v>
      </c>
    </row>
    <row r="50" spans="1:8" s="57" customFormat="1" ht="39.9" customHeight="1" x14ac:dyDescent="0.2">
      <c r="A50" s="57">
        <v>6</v>
      </c>
      <c r="B50" s="17" t="s">
        <v>15962</v>
      </c>
      <c r="C50" s="17" t="s">
        <v>15954</v>
      </c>
      <c r="D50" s="17" t="s">
        <v>579</v>
      </c>
      <c r="E50" s="17" t="s">
        <v>13973</v>
      </c>
      <c r="F50" s="17" t="s">
        <v>15963</v>
      </c>
      <c r="G50" s="17" t="s">
        <v>15964</v>
      </c>
      <c r="H50" s="17" t="s">
        <v>15965</v>
      </c>
    </row>
    <row r="51" spans="1:8" s="57" customFormat="1" ht="39.9" customHeight="1" x14ac:dyDescent="0.2">
      <c r="A51" s="57">
        <v>7</v>
      </c>
      <c r="B51" s="17" t="s">
        <v>15966</v>
      </c>
      <c r="C51" s="17" t="s">
        <v>2938</v>
      </c>
      <c r="D51" s="17" t="s">
        <v>579</v>
      </c>
      <c r="E51" s="17" t="s">
        <v>14937</v>
      </c>
      <c r="F51" s="17" t="s">
        <v>15967</v>
      </c>
      <c r="G51" s="17" t="s">
        <v>15968</v>
      </c>
      <c r="H51" s="17" t="s">
        <v>15969</v>
      </c>
    </row>
    <row r="52" spans="1:8" s="57" customFormat="1" ht="39.9" customHeight="1" x14ac:dyDescent="0.2">
      <c r="A52" s="57">
        <v>8</v>
      </c>
      <c r="B52" s="17" t="s">
        <v>15970</v>
      </c>
      <c r="C52" s="17" t="s">
        <v>2938</v>
      </c>
      <c r="D52" s="17" t="s">
        <v>579</v>
      </c>
      <c r="E52" s="17" t="s">
        <v>14940</v>
      </c>
      <c r="F52" s="17" t="s">
        <v>15967</v>
      </c>
      <c r="G52" s="17" t="s">
        <v>15971</v>
      </c>
      <c r="H52" s="17" t="s">
        <v>15972</v>
      </c>
    </row>
    <row r="53" spans="1:8" s="57" customFormat="1" ht="39.9" customHeight="1" x14ac:dyDescent="0.2">
      <c r="A53" s="57">
        <v>9</v>
      </c>
      <c r="B53" s="17" t="s">
        <v>15973</v>
      </c>
      <c r="C53" s="17" t="s">
        <v>2938</v>
      </c>
      <c r="D53" s="17" t="s">
        <v>579</v>
      </c>
      <c r="E53" s="17" t="s">
        <v>14939</v>
      </c>
      <c r="F53" s="17" t="s">
        <v>15967</v>
      </c>
      <c r="G53" s="17" t="s">
        <v>15974</v>
      </c>
      <c r="H53" s="17" t="s">
        <v>15975</v>
      </c>
    </row>
    <row r="54" spans="1:8" s="57" customFormat="1" ht="39.9" customHeight="1" x14ac:dyDescent="0.2">
      <c r="A54" s="57">
        <v>10</v>
      </c>
      <c r="B54" s="17" t="s">
        <v>15976</v>
      </c>
      <c r="C54" s="17" t="s">
        <v>15977</v>
      </c>
      <c r="D54" s="17" t="s">
        <v>140</v>
      </c>
      <c r="E54" s="17" t="s">
        <v>14936</v>
      </c>
      <c r="F54" s="17" t="s">
        <v>15978</v>
      </c>
      <c r="G54" s="17" t="s">
        <v>15979</v>
      </c>
      <c r="H54" s="17" t="s">
        <v>15980</v>
      </c>
    </row>
    <row r="55" spans="1:8" s="57" customFormat="1" ht="39.9" customHeight="1" x14ac:dyDescent="0.2">
      <c r="A55" s="57">
        <v>11</v>
      </c>
      <c r="B55" s="17" t="s">
        <v>15981</v>
      </c>
      <c r="C55" s="17" t="s">
        <v>15982</v>
      </c>
      <c r="D55" s="17" t="s">
        <v>233</v>
      </c>
      <c r="E55" s="17" t="s">
        <v>12356</v>
      </c>
      <c r="F55" s="17" t="s">
        <v>15983</v>
      </c>
      <c r="G55" s="17" t="s">
        <v>15984</v>
      </c>
      <c r="H55" s="17" t="s">
        <v>15985</v>
      </c>
    </row>
    <row r="56" spans="1:8" s="57" customFormat="1" ht="39.9" customHeight="1" x14ac:dyDescent="0.2">
      <c r="A56" s="57">
        <v>12</v>
      </c>
      <c r="B56" s="17" t="s">
        <v>15981</v>
      </c>
      <c r="C56" s="17" t="s">
        <v>15986</v>
      </c>
      <c r="D56" s="17" t="s">
        <v>233</v>
      </c>
      <c r="E56" s="17" t="s">
        <v>12356</v>
      </c>
      <c r="F56" s="17" t="s">
        <v>15987</v>
      </c>
      <c r="G56" s="17" t="s">
        <v>15988</v>
      </c>
      <c r="H56" s="17" t="s">
        <v>15989</v>
      </c>
    </row>
    <row r="57" spans="1:8" s="57" customFormat="1" ht="39.9" customHeight="1" x14ac:dyDescent="0.2">
      <c r="A57" s="57">
        <v>13</v>
      </c>
      <c r="B57" s="17" t="s">
        <v>15981</v>
      </c>
      <c r="C57" s="17" t="s">
        <v>15990</v>
      </c>
      <c r="D57" s="17" t="s">
        <v>233</v>
      </c>
      <c r="E57" s="17" t="s">
        <v>14288</v>
      </c>
      <c r="F57" s="17" t="s">
        <v>15991</v>
      </c>
      <c r="G57" s="17" t="s">
        <v>15992</v>
      </c>
      <c r="H57" s="17" t="s">
        <v>15993</v>
      </c>
    </row>
    <row r="58" spans="1:8" s="57" customFormat="1" ht="39.9" customHeight="1" x14ac:dyDescent="0.2">
      <c r="A58" s="57">
        <v>14</v>
      </c>
      <c r="B58" s="17" t="s">
        <v>15994</v>
      </c>
      <c r="C58" s="17" t="s">
        <v>15995</v>
      </c>
      <c r="D58" s="17" t="s">
        <v>7443</v>
      </c>
      <c r="E58" s="17" t="s">
        <v>14278</v>
      </c>
      <c r="F58" s="17" t="s">
        <v>15996</v>
      </c>
      <c r="G58" s="17" t="s">
        <v>15997</v>
      </c>
      <c r="H58" s="17" t="s">
        <v>15998</v>
      </c>
    </row>
    <row r="59" spans="1:8" ht="39.9" customHeight="1" x14ac:dyDescent="0.2">
      <c r="A59" s="57">
        <v>15</v>
      </c>
      <c r="B59" s="17" t="s">
        <v>15999</v>
      </c>
      <c r="C59" s="17" t="s">
        <v>16000</v>
      </c>
      <c r="D59" s="17" t="s">
        <v>7443</v>
      </c>
      <c r="E59" s="17" t="s">
        <v>14278</v>
      </c>
      <c r="F59" s="17" t="s">
        <v>16001</v>
      </c>
      <c r="G59" s="17" t="s">
        <v>16002</v>
      </c>
      <c r="H59" s="17" t="s">
        <v>16003</v>
      </c>
    </row>
    <row r="60" spans="1:8" ht="39.9" customHeight="1" x14ac:dyDescent="0.2">
      <c r="A60" s="57">
        <v>16</v>
      </c>
      <c r="B60" s="17" t="s">
        <v>16004</v>
      </c>
      <c r="C60" s="17" t="s">
        <v>16005</v>
      </c>
      <c r="D60" s="17" t="s">
        <v>7443</v>
      </c>
      <c r="E60" s="17" t="s">
        <v>14253</v>
      </c>
      <c r="F60" s="17" t="s">
        <v>16006</v>
      </c>
      <c r="G60" s="17" t="s">
        <v>16007</v>
      </c>
      <c r="H60" s="17" t="s">
        <v>16008</v>
      </c>
    </row>
    <row r="61" spans="1:8" ht="39.9" customHeight="1" x14ac:dyDescent="0.2">
      <c r="A61" s="57">
        <v>17</v>
      </c>
      <c r="B61" s="17" t="s">
        <v>16009</v>
      </c>
      <c r="C61" s="17" t="s">
        <v>15822</v>
      </c>
      <c r="D61" s="17" t="s">
        <v>7443</v>
      </c>
      <c r="E61" s="17" t="s">
        <v>14273</v>
      </c>
      <c r="F61" s="17" t="s">
        <v>16010</v>
      </c>
      <c r="G61" s="17" t="s">
        <v>16011</v>
      </c>
      <c r="H61" s="17" t="s">
        <v>16012</v>
      </c>
    </row>
    <row r="62" spans="1:8" ht="39.9" customHeight="1" x14ac:dyDescent="0.2">
      <c r="A62" s="57">
        <v>18</v>
      </c>
      <c r="B62" s="17" t="s">
        <v>16013</v>
      </c>
      <c r="C62" s="17" t="s">
        <v>15655</v>
      </c>
      <c r="D62" s="17" t="s">
        <v>7443</v>
      </c>
      <c r="E62" s="17" t="s">
        <v>13966</v>
      </c>
      <c r="F62" s="17" t="s">
        <v>16014</v>
      </c>
      <c r="G62" s="17" t="s">
        <v>16015</v>
      </c>
      <c r="H62" s="17" t="s">
        <v>16016</v>
      </c>
    </row>
    <row r="63" spans="1:8" ht="39.9" customHeight="1" x14ac:dyDescent="0.2">
      <c r="A63" s="57">
        <v>19</v>
      </c>
      <c r="B63" s="17" t="s">
        <v>16017</v>
      </c>
      <c r="C63" s="17" t="s">
        <v>15521</v>
      </c>
      <c r="D63" s="17" t="s">
        <v>9361</v>
      </c>
      <c r="E63" s="17" t="s">
        <v>14288</v>
      </c>
      <c r="F63" s="17" t="s">
        <v>16018</v>
      </c>
      <c r="G63" s="17" t="s">
        <v>16019</v>
      </c>
      <c r="H63" s="17" t="s">
        <v>16020</v>
      </c>
    </row>
    <row r="64" spans="1:8" ht="39.9" customHeight="1" x14ac:dyDescent="0.2">
      <c r="A64" s="57">
        <v>20</v>
      </c>
      <c r="B64" s="17" t="s">
        <v>16021</v>
      </c>
      <c r="C64" s="17" t="s">
        <v>15521</v>
      </c>
      <c r="D64" s="17" t="s">
        <v>9361</v>
      </c>
      <c r="E64" s="17" t="s">
        <v>16022</v>
      </c>
      <c r="F64" s="17" t="s">
        <v>16018</v>
      </c>
      <c r="G64" s="17" t="s">
        <v>16023</v>
      </c>
      <c r="H64" s="17" t="s">
        <v>16024</v>
      </c>
    </row>
    <row r="65" spans="1:8" s="192" customFormat="1" ht="39.9" customHeight="1" x14ac:dyDescent="0.2">
      <c r="B65" s="477" t="s">
        <v>15758</v>
      </c>
      <c r="C65" s="477"/>
      <c r="D65" s="477"/>
      <c r="E65" s="477"/>
      <c r="F65" s="477"/>
      <c r="G65" s="477"/>
      <c r="H65" s="477"/>
    </row>
    <row r="66" spans="1:8" s="57" customFormat="1" ht="39.9" customHeight="1" thickBot="1" x14ac:dyDescent="0.25">
      <c r="B66" s="13" t="s">
        <v>5362</v>
      </c>
      <c r="C66" s="13" t="s">
        <v>5363</v>
      </c>
      <c r="D66" s="13" t="s">
        <v>5364</v>
      </c>
      <c r="E66" s="13" t="s">
        <v>5365</v>
      </c>
      <c r="F66" s="13" t="s">
        <v>13153</v>
      </c>
      <c r="G66" s="13" t="s">
        <v>5368</v>
      </c>
      <c r="H66" s="13" t="s">
        <v>5367</v>
      </c>
    </row>
    <row r="67" spans="1:8" s="57" customFormat="1" ht="39.9" customHeight="1" thickTop="1" x14ac:dyDescent="0.2">
      <c r="A67" s="57">
        <v>1</v>
      </c>
      <c r="B67" s="17" t="s">
        <v>16026</v>
      </c>
      <c r="C67" s="17" t="s">
        <v>16027</v>
      </c>
      <c r="D67" s="17" t="s">
        <v>1884</v>
      </c>
      <c r="E67" s="17" t="s">
        <v>11545</v>
      </c>
      <c r="F67" s="17" t="s">
        <v>16028</v>
      </c>
      <c r="G67" s="17" t="s">
        <v>16029</v>
      </c>
      <c r="H67" s="17" t="s">
        <v>16030</v>
      </c>
    </row>
    <row r="68" spans="1:8" s="57" customFormat="1" ht="39.9" customHeight="1" x14ac:dyDescent="0.2">
      <c r="A68" s="57">
        <v>2</v>
      </c>
      <c r="B68" s="17" t="s">
        <v>16031</v>
      </c>
      <c r="C68" s="17" t="s">
        <v>16027</v>
      </c>
      <c r="D68" s="17" t="s">
        <v>1884</v>
      </c>
      <c r="E68" s="17" t="s">
        <v>11396</v>
      </c>
      <c r="F68" s="17" t="s">
        <v>16028</v>
      </c>
      <c r="G68" s="17" t="s">
        <v>16032</v>
      </c>
      <c r="H68" s="17" t="s">
        <v>16033</v>
      </c>
    </row>
    <row r="69" spans="1:8" s="57" customFormat="1" ht="39.9" customHeight="1" x14ac:dyDescent="0.2">
      <c r="A69" s="57">
        <v>3</v>
      </c>
      <c r="B69" s="17" t="s">
        <v>16034</v>
      </c>
      <c r="C69" s="17" t="s">
        <v>16035</v>
      </c>
      <c r="D69" s="17" t="s">
        <v>1373</v>
      </c>
      <c r="E69" s="17" t="s">
        <v>13868</v>
      </c>
      <c r="F69" s="17" t="s">
        <v>16036</v>
      </c>
      <c r="G69" s="17" t="s">
        <v>16037</v>
      </c>
      <c r="H69" s="17" t="s">
        <v>16038</v>
      </c>
    </row>
    <row r="70" spans="1:8" s="57" customFormat="1" ht="39.9" customHeight="1" x14ac:dyDescent="0.2">
      <c r="A70" s="57">
        <v>4</v>
      </c>
      <c r="B70" s="17" t="s">
        <v>16039</v>
      </c>
      <c r="C70" s="17" t="s">
        <v>16040</v>
      </c>
      <c r="D70" s="17" t="s">
        <v>1373</v>
      </c>
      <c r="E70" s="17" t="s">
        <v>14594</v>
      </c>
      <c r="F70" s="17" t="s">
        <v>16041</v>
      </c>
      <c r="G70" s="17" t="s">
        <v>16042</v>
      </c>
      <c r="H70" s="17" t="s">
        <v>16043</v>
      </c>
    </row>
    <row r="71" spans="1:8" s="57" customFormat="1" ht="39.9" customHeight="1" x14ac:dyDescent="0.2">
      <c r="A71" s="57">
        <v>5</v>
      </c>
      <c r="B71" s="17" t="s">
        <v>16044</v>
      </c>
      <c r="C71" s="17" t="s">
        <v>16045</v>
      </c>
      <c r="D71" s="17" t="s">
        <v>1373</v>
      </c>
      <c r="E71" s="17" t="s">
        <v>14935</v>
      </c>
      <c r="F71" s="17" t="s">
        <v>16046</v>
      </c>
      <c r="G71" s="17" t="s">
        <v>16047</v>
      </c>
      <c r="H71" s="17" t="s">
        <v>16048</v>
      </c>
    </row>
    <row r="72" spans="1:8" s="57" customFormat="1" ht="39.9" customHeight="1" x14ac:dyDescent="0.2">
      <c r="A72" s="57">
        <v>6</v>
      </c>
      <c r="B72" s="17" t="s">
        <v>16049</v>
      </c>
      <c r="C72" s="17" t="s">
        <v>15406</v>
      </c>
      <c r="D72" s="17" t="s">
        <v>287</v>
      </c>
      <c r="E72" s="17" t="s">
        <v>11541</v>
      </c>
      <c r="F72" s="17" t="s">
        <v>16050</v>
      </c>
      <c r="G72" s="17" t="s">
        <v>16051</v>
      </c>
      <c r="H72" s="17" t="s">
        <v>16052</v>
      </c>
    </row>
    <row r="73" spans="1:8" s="57" customFormat="1" ht="39.9" customHeight="1" x14ac:dyDescent="0.2">
      <c r="A73" s="57">
        <v>7</v>
      </c>
      <c r="B73" s="17" t="s">
        <v>16053</v>
      </c>
      <c r="C73" s="17" t="s">
        <v>15511</v>
      </c>
      <c r="D73" s="17" t="s">
        <v>287</v>
      </c>
      <c r="E73" s="17" t="s">
        <v>11542</v>
      </c>
      <c r="F73" s="17" t="s">
        <v>16054</v>
      </c>
      <c r="G73" s="17" t="s">
        <v>16055</v>
      </c>
      <c r="H73" s="17" t="s">
        <v>16056</v>
      </c>
    </row>
    <row r="74" spans="1:8" s="57" customFormat="1" ht="39.9" customHeight="1" x14ac:dyDescent="0.2">
      <c r="A74" s="57">
        <v>8</v>
      </c>
      <c r="B74" s="17" t="s">
        <v>16057</v>
      </c>
      <c r="C74" s="17" t="s">
        <v>16058</v>
      </c>
      <c r="D74" s="17" t="s">
        <v>287</v>
      </c>
      <c r="E74" s="17" t="s">
        <v>13980</v>
      </c>
      <c r="F74" s="17" t="s">
        <v>16059</v>
      </c>
      <c r="G74" s="17" t="s">
        <v>16060</v>
      </c>
      <c r="H74" s="17" t="s">
        <v>16061</v>
      </c>
    </row>
    <row r="75" spans="1:8" s="57" customFormat="1" ht="39.9" customHeight="1" x14ac:dyDescent="0.2">
      <c r="A75" s="57">
        <v>9</v>
      </c>
      <c r="B75" s="17" t="s">
        <v>16062</v>
      </c>
      <c r="C75" s="17" t="s">
        <v>16063</v>
      </c>
      <c r="D75" s="17" t="s">
        <v>287</v>
      </c>
      <c r="E75" s="17" t="s">
        <v>14935</v>
      </c>
      <c r="F75" s="17" t="s">
        <v>16064</v>
      </c>
      <c r="G75" s="17" t="s">
        <v>16065</v>
      </c>
      <c r="H75" s="17" t="s">
        <v>16066</v>
      </c>
    </row>
    <row r="76" spans="1:8" s="57" customFormat="1" ht="39.9" customHeight="1" x14ac:dyDescent="0.2">
      <c r="A76" s="57">
        <v>10</v>
      </c>
      <c r="B76" s="17" t="s">
        <v>16067</v>
      </c>
      <c r="C76" s="17" t="s">
        <v>15521</v>
      </c>
      <c r="D76" s="17" t="s">
        <v>9361</v>
      </c>
      <c r="E76" s="17" t="s">
        <v>16022</v>
      </c>
      <c r="F76" s="17" t="s">
        <v>16068</v>
      </c>
      <c r="G76" s="17" t="s">
        <v>16069</v>
      </c>
      <c r="H76" s="17" t="s">
        <v>16070</v>
      </c>
    </row>
    <row r="77" spans="1:8" s="57" customFormat="1" ht="39.9" customHeight="1" x14ac:dyDescent="0.2">
      <c r="A77" s="57">
        <v>11</v>
      </c>
      <c r="B77" s="17" t="s">
        <v>16071</v>
      </c>
      <c r="C77" s="17" t="s">
        <v>15521</v>
      </c>
      <c r="D77" s="17" t="s">
        <v>16072</v>
      </c>
      <c r="E77" s="17" t="s">
        <v>14936</v>
      </c>
      <c r="F77" s="17" t="s">
        <v>16073</v>
      </c>
      <c r="G77" s="17" t="s">
        <v>16074</v>
      </c>
      <c r="H77" s="17" t="s">
        <v>16075</v>
      </c>
    </row>
    <row r="78" spans="1:8" s="57" customFormat="1" ht="39.9" customHeight="1" x14ac:dyDescent="0.2">
      <c r="A78" s="57">
        <v>12</v>
      </c>
      <c r="B78" s="17" t="s">
        <v>16076</v>
      </c>
      <c r="C78" s="17" t="s">
        <v>15912</v>
      </c>
      <c r="D78" s="17" t="s">
        <v>11206</v>
      </c>
      <c r="E78" s="17" t="s">
        <v>16077</v>
      </c>
      <c r="F78" s="17" t="s">
        <v>16078</v>
      </c>
      <c r="G78" s="17" t="s">
        <v>16079</v>
      </c>
      <c r="H78" s="17" t="s">
        <v>16080</v>
      </c>
    </row>
    <row r="79" spans="1:8" s="57" customFormat="1" ht="39.9" customHeight="1" x14ac:dyDescent="0.2">
      <c r="A79" s="57">
        <v>13</v>
      </c>
      <c r="B79" s="17" t="s">
        <v>16081</v>
      </c>
      <c r="C79" s="17" t="s">
        <v>15912</v>
      </c>
      <c r="D79" s="17" t="s">
        <v>11206</v>
      </c>
      <c r="E79" s="17" t="s">
        <v>15922</v>
      </c>
      <c r="F79" s="17" t="s">
        <v>16082</v>
      </c>
      <c r="G79" s="17" t="s">
        <v>16083</v>
      </c>
      <c r="H79" s="17" t="s">
        <v>16084</v>
      </c>
    </row>
    <row r="80" spans="1:8" s="57" customFormat="1" ht="39.9" customHeight="1" x14ac:dyDescent="0.2">
      <c r="A80" s="57">
        <v>14</v>
      </c>
      <c r="B80" s="17" t="s">
        <v>16085</v>
      </c>
      <c r="C80" s="17" t="s">
        <v>15912</v>
      </c>
      <c r="D80" s="17" t="s">
        <v>11206</v>
      </c>
      <c r="E80" s="17" t="s">
        <v>11306</v>
      </c>
      <c r="F80" s="17" t="s">
        <v>16086</v>
      </c>
      <c r="G80" s="17" t="s">
        <v>16087</v>
      </c>
      <c r="H80" s="17" t="s">
        <v>16088</v>
      </c>
    </row>
    <row r="81" spans="1:8" ht="39.9" customHeight="1" x14ac:dyDescent="0.2">
      <c r="A81" s="57">
        <v>15</v>
      </c>
      <c r="B81" s="17" t="s">
        <v>16089</v>
      </c>
      <c r="C81" s="17" t="s">
        <v>15642</v>
      </c>
      <c r="D81" s="17" t="s">
        <v>12416</v>
      </c>
      <c r="E81" s="17" t="s">
        <v>11545</v>
      </c>
      <c r="F81" s="17" t="s">
        <v>16090</v>
      </c>
      <c r="G81" s="17" t="s">
        <v>16091</v>
      </c>
      <c r="H81" s="17" t="s">
        <v>16092</v>
      </c>
    </row>
    <row r="82" spans="1:8" ht="39.9" customHeight="1" x14ac:dyDescent="0.2">
      <c r="A82" s="57">
        <v>16</v>
      </c>
      <c r="B82" s="17" t="s">
        <v>16093</v>
      </c>
      <c r="C82" s="17" t="s">
        <v>16094</v>
      </c>
      <c r="D82" s="17" t="s">
        <v>12416</v>
      </c>
      <c r="E82" s="17" t="s">
        <v>11822</v>
      </c>
      <c r="F82" s="17" t="s">
        <v>16095</v>
      </c>
      <c r="G82" s="17" t="s">
        <v>16096</v>
      </c>
      <c r="H82" s="17" t="s">
        <v>16097</v>
      </c>
    </row>
    <row r="83" spans="1:8" ht="39.9" customHeight="1" x14ac:dyDescent="0.2">
      <c r="A83" s="57">
        <v>17</v>
      </c>
      <c r="B83" s="17" t="s">
        <v>16098</v>
      </c>
      <c r="C83" s="17" t="s">
        <v>16099</v>
      </c>
      <c r="D83" s="17" t="s">
        <v>12416</v>
      </c>
      <c r="E83" s="17" t="s">
        <v>12419</v>
      </c>
      <c r="F83" s="17" t="s">
        <v>16100</v>
      </c>
      <c r="G83" s="17" t="s">
        <v>16101</v>
      </c>
      <c r="H83" s="17" t="s">
        <v>16102</v>
      </c>
    </row>
    <row r="84" spans="1:8" ht="39.9" customHeight="1" x14ac:dyDescent="0.2">
      <c r="A84" s="57">
        <v>18</v>
      </c>
      <c r="B84" s="17" t="s">
        <v>16103</v>
      </c>
      <c r="C84" s="17" t="s">
        <v>16104</v>
      </c>
      <c r="D84" s="17" t="s">
        <v>230</v>
      </c>
      <c r="E84" s="17" t="s">
        <v>13973</v>
      </c>
      <c r="F84" s="17" t="s">
        <v>16105</v>
      </c>
      <c r="G84" s="17" t="s">
        <v>16106</v>
      </c>
      <c r="H84" s="17" t="s">
        <v>16107</v>
      </c>
    </row>
    <row r="85" spans="1:8" ht="39.9" customHeight="1" x14ac:dyDescent="0.2">
      <c r="A85" s="57">
        <v>19</v>
      </c>
      <c r="B85" s="17" t="s">
        <v>16108</v>
      </c>
      <c r="C85" s="17" t="s">
        <v>16109</v>
      </c>
      <c r="D85" s="17" t="s">
        <v>140</v>
      </c>
      <c r="E85" s="17" t="s">
        <v>16022</v>
      </c>
      <c r="F85" s="17" t="s">
        <v>16110</v>
      </c>
      <c r="G85" s="17" t="s">
        <v>16111</v>
      </c>
      <c r="H85" s="17" t="s">
        <v>16112</v>
      </c>
    </row>
    <row r="86" spans="1:8" ht="39.9" customHeight="1" x14ac:dyDescent="0.2">
      <c r="A86" s="57">
        <v>20</v>
      </c>
      <c r="B86" s="17" t="s">
        <v>16113</v>
      </c>
      <c r="C86" s="17" t="s">
        <v>16114</v>
      </c>
      <c r="D86" s="17" t="s">
        <v>230</v>
      </c>
      <c r="E86" s="17" t="s">
        <v>15739</v>
      </c>
      <c r="F86" s="17" t="s">
        <v>16115</v>
      </c>
      <c r="G86" s="17" t="s">
        <v>16116</v>
      </c>
      <c r="H86" s="17" t="s">
        <v>16117</v>
      </c>
    </row>
  </sheetData>
  <mergeCells count="4">
    <mergeCell ref="B2:H2"/>
    <mergeCell ref="B21:H21"/>
    <mergeCell ref="B43:H43"/>
    <mergeCell ref="B65:H65"/>
  </mergeCells>
  <phoneticPr fontId="5"/>
  <pageMargins left="0.70866141732283472" right="0.70866141732283472" top="0.74803149606299213" bottom="0.74803149606299213" header="0.31496062992125984" footer="0.31496062992125984"/>
  <pageSetup paperSize="9" scale="58" fitToHeight="0" orientation="portrait" r:id="rId1"/>
  <headerFooter>
    <oddHeader>&amp;C&amp;"BIZ UDPゴシック,標準"&amp;22朝の読書用セット　テーマ読物</oddHeader>
  </headerFooter>
  <rowBreaks count="3" manualBreakCount="3">
    <brk id="20" max="7" man="1"/>
    <brk id="42" max="7" man="1"/>
    <brk id="64" max="7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/>
    <pageSetUpPr fitToPage="1"/>
  </sheetPr>
  <dimension ref="A1:H304"/>
  <sheetViews>
    <sheetView view="pageBreakPreview" zoomScale="80" zoomScaleNormal="85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11" style="57" customWidth="1"/>
    <col min="4" max="4" width="23.21875" style="57" customWidth="1"/>
    <col min="5" max="5" width="12" style="57" customWidth="1"/>
    <col min="6" max="6" width="14.21875" style="57" bestFit="1" customWidth="1"/>
    <col min="7" max="7" width="19" style="57" bestFit="1" customWidth="1"/>
    <col min="8" max="8" width="18.33203125" style="57" customWidth="1"/>
    <col min="9" max="16384" width="12.6640625" style="231"/>
  </cols>
  <sheetData>
    <row r="1" spans="1:8" ht="39.9" customHeight="1" x14ac:dyDescent="0.2">
      <c r="B1" s="173" t="s">
        <v>16491</v>
      </c>
      <c r="C1" s="173"/>
    </row>
    <row r="2" spans="1:8" ht="39.9" customHeight="1" x14ac:dyDescent="0.2">
      <c r="B2" s="479" t="s">
        <v>10133</v>
      </c>
      <c r="C2" s="479"/>
    </row>
    <row r="3" spans="1:8" ht="39.9" customHeight="1" thickBot="1" x14ac:dyDescent="0.25">
      <c r="B3" s="13" t="s">
        <v>5362</v>
      </c>
      <c r="C3" s="13" t="s">
        <v>10134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60" t="s">
        <v>10135</v>
      </c>
      <c r="C4" s="60" t="s">
        <v>10136</v>
      </c>
      <c r="D4" s="60" t="s">
        <v>10137</v>
      </c>
      <c r="E4" s="60">
        <v>2011</v>
      </c>
      <c r="F4" s="60" t="s">
        <v>10138</v>
      </c>
      <c r="G4" s="323" t="s">
        <v>10139</v>
      </c>
      <c r="H4" s="60">
        <v>7180027133</v>
      </c>
    </row>
    <row r="5" spans="1:8" ht="39.9" customHeight="1" x14ac:dyDescent="0.2">
      <c r="A5" s="57">
        <v>2</v>
      </c>
      <c r="B5" s="60" t="s">
        <v>10140</v>
      </c>
      <c r="C5" s="17" t="s">
        <v>10136</v>
      </c>
      <c r="D5" s="17" t="s">
        <v>10137</v>
      </c>
      <c r="E5" s="17">
        <v>2011</v>
      </c>
      <c r="F5" s="17" t="s">
        <v>10138</v>
      </c>
      <c r="G5" s="132" t="s">
        <v>10141</v>
      </c>
      <c r="H5" s="85">
        <v>7180027141</v>
      </c>
    </row>
    <row r="6" spans="1:8" ht="39.9" customHeight="1" x14ac:dyDescent="0.2">
      <c r="A6" s="57">
        <v>3</v>
      </c>
      <c r="B6" s="17" t="s">
        <v>10683</v>
      </c>
      <c r="C6" s="17" t="s">
        <v>10142</v>
      </c>
      <c r="D6" s="17" t="s">
        <v>10143</v>
      </c>
      <c r="E6" s="17">
        <v>2011</v>
      </c>
      <c r="F6" s="17" t="s">
        <v>10138</v>
      </c>
      <c r="G6" s="132" t="s">
        <v>10144</v>
      </c>
      <c r="H6" s="87">
        <v>7180027158</v>
      </c>
    </row>
    <row r="7" spans="1:8" ht="39.9" customHeight="1" x14ac:dyDescent="0.2">
      <c r="A7" s="57">
        <v>4</v>
      </c>
      <c r="B7" s="17" t="s">
        <v>10684</v>
      </c>
      <c r="C7" s="17" t="s">
        <v>10136</v>
      </c>
      <c r="D7" s="17" t="s">
        <v>10137</v>
      </c>
      <c r="E7" s="17">
        <v>2011</v>
      </c>
      <c r="F7" s="17" t="s">
        <v>10138</v>
      </c>
      <c r="G7" s="132" t="s">
        <v>10145</v>
      </c>
      <c r="H7" s="87">
        <v>7180027166</v>
      </c>
    </row>
    <row r="8" spans="1:8" ht="39.9" customHeight="1" x14ac:dyDescent="0.2">
      <c r="A8" s="57">
        <v>5</v>
      </c>
      <c r="B8" s="17" t="s">
        <v>10146</v>
      </c>
      <c r="C8" s="17" t="s">
        <v>10136</v>
      </c>
      <c r="D8" s="17" t="s">
        <v>10137</v>
      </c>
      <c r="E8" s="17">
        <v>2011</v>
      </c>
      <c r="F8" s="17" t="s">
        <v>10138</v>
      </c>
      <c r="G8" s="132" t="s">
        <v>10147</v>
      </c>
      <c r="H8" s="99">
        <v>7180027174</v>
      </c>
    </row>
    <row r="9" spans="1:8" ht="39.9" customHeight="1" x14ac:dyDescent="0.2">
      <c r="A9" s="57">
        <v>6</v>
      </c>
      <c r="B9" s="17" t="s">
        <v>10685</v>
      </c>
      <c r="C9" s="17" t="s">
        <v>10136</v>
      </c>
      <c r="D9" s="17" t="s">
        <v>10143</v>
      </c>
      <c r="E9" s="17">
        <v>2011</v>
      </c>
      <c r="F9" s="17" t="s">
        <v>10138</v>
      </c>
      <c r="G9" s="132" t="s">
        <v>10148</v>
      </c>
      <c r="H9" s="99">
        <v>7180027182</v>
      </c>
    </row>
    <row r="10" spans="1:8" ht="39.9" customHeight="1" x14ac:dyDescent="0.2">
      <c r="A10" s="57">
        <v>7</v>
      </c>
      <c r="B10" s="17" t="s">
        <v>10686</v>
      </c>
      <c r="C10" s="17" t="s">
        <v>10136</v>
      </c>
      <c r="D10" s="17" t="s">
        <v>10143</v>
      </c>
      <c r="E10" s="17">
        <v>2011</v>
      </c>
      <c r="F10" s="17" t="s">
        <v>10138</v>
      </c>
      <c r="G10" s="132" t="s">
        <v>10149</v>
      </c>
      <c r="H10" s="87">
        <v>7180027190</v>
      </c>
    </row>
    <row r="11" spans="1:8" ht="39.9" customHeight="1" x14ac:dyDescent="0.2">
      <c r="A11" s="57">
        <v>8</v>
      </c>
      <c r="B11" s="17" t="s">
        <v>10150</v>
      </c>
      <c r="C11" s="17" t="s">
        <v>10136</v>
      </c>
      <c r="D11" s="17" t="s">
        <v>10137</v>
      </c>
      <c r="E11" s="17">
        <v>2011</v>
      </c>
      <c r="F11" s="17" t="s">
        <v>10138</v>
      </c>
      <c r="G11" s="132" t="s">
        <v>10151</v>
      </c>
      <c r="H11" s="87">
        <v>7180027208</v>
      </c>
    </row>
    <row r="12" spans="1:8" ht="39.9" customHeight="1" x14ac:dyDescent="0.2">
      <c r="A12" s="57">
        <v>9</v>
      </c>
      <c r="B12" s="17" t="s">
        <v>10152</v>
      </c>
      <c r="C12" s="17" t="s">
        <v>10136</v>
      </c>
      <c r="D12" s="17" t="s">
        <v>10143</v>
      </c>
      <c r="E12" s="17">
        <v>2011</v>
      </c>
      <c r="F12" s="17" t="s">
        <v>10138</v>
      </c>
      <c r="G12" s="132" t="s">
        <v>10153</v>
      </c>
      <c r="H12" s="87">
        <v>7180027216</v>
      </c>
    </row>
    <row r="13" spans="1:8" ht="39.9" customHeight="1" x14ac:dyDescent="0.2">
      <c r="A13" s="57">
        <v>10</v>
      </c>
      <c r="B13" s="17" t="s">
        <v>10154</v>
      </c>
      <c r="C13" s="17" t="s">
        <v>10136</v>
      </c>
      <c r="D13" s="17" t="s">
        <v>10137</v>
      </c>
      <c r="E13" s="17">
        <v>2011</v>
      </c>
      <c r="F13" s="17" t="s">
        <v>10138</v>
      </c>
      <c r="G13" s="132" t="s">
        <v>10155</v>
      </c>
      <c r="H13" s="87">
        <v>7180027224</v>
      </c>
    </row>
    <row r="14" spans="1:8" ht="39.9" customHeight="1" x14ac:dyDescent="0.2">
      <c r="A14" s="57">
        <v>11</v>
      </c>
      <c r="B14" s="17" t="s">
        <v>10156</v>
      </c>
      <c r="C14" s="17" t="s">
        <v>10136</v>
      </c>
      <c r="D14" s="17" t="s">
        <v>10137</v>
      </c>
      <c r="E14" s="17">
        <v>2011</v>
      </c>
      <c r="F14" s="17" t="s">
        <v>10138</v>
      </c>
      <c r="G14" s="132" t="s">
        <v>10157</v>
      </c>
      <c r="H14" s="87">
        <v>7180027232</v>
      </c>
    </row>
    <row r="15" spans="1:8" ht="39.9" customHeight="1" x14ac:dyDescent="0.2">
      <c r="A15" s="57">
        <v>12</v>
      </c>
      <c r="B15" s="17" t="s">
        <v>10158</v>
      </c>
      <c r="C15" s="17" t="s">
        <v>10136</v>
      </c>
      <c r="D15" s="17" t="s">
        <v>10137</v>
      </c>
      <c r="E15" s="17">
        <v>2011</v>
      </c>
      <c r="F15" s="17" t="s">
        <v>10138</v>
      </c>
      <c r="G15" s="132" t="s">
        <v>10159</v>
      </c>
      <c r="H15" s="17">
        <v>7180027240</v>
      </c>
    </row>
    <row r="16" spans="1:8" ht="39.9" customHeight="1" x14ac:dyDescent="0.2">
      <c r="A16" s="57">
        <v>13</v>
      </c>
      <c r="B16" s="17" t="s">
        <v>10160</v>
      </c>
      <c r="C16" s="17" t="s">
        <v>10136</v>
      </c>
      <c r="D16" s="17" t="s">
        <v>10143</v>
      </c>
      <c r="E16" s="17">
        <v>2011</v>
      </c>
      <c r="F16" s="17" t="s">
        <v>10138</v>
      </c>
      <c r="G16" s="132" t="s">
        <v>10161</v>
      </c>
      <c r="H16" s="17">
        <v>7180027257</v>
      </c>
    </row>
    <row r="17" spans="1:8" ht="39.9" customHeight="1" x14ac:dyDescent="0.2">
      <c r="A17" s="57">
        <v>14</v>
      </c>
      <c r="B17" s="17" t="s">
        <v>10162</v>
      </c>
      <c r="C17" s="17" t="s">
        <v>10136</v>
      </c>
      <c r="D17" s="17" t="s">
        <v>10137</v>
      </c>
      <c r="E17" s="17">
        <v>2011</v>
      </c>
      <c r="F17" s="17" t="s">
        <v>10138</v>
      </c>
      <c r="G17" s="132" t="s">
        <v>10163</v>
      </c>
      <c r="H17" s="17">
        <v>7180027265</v>
      </c>
    </row>
    <row r="18" spans="1:8" ht="39.9" customHeight="1" x14ac:dyDescent="0.2">
      <c r="A18" s="57">
        <v>15</v>
      </c>
      <c r="B18" s="17" t="s">
        <v>10164</v>
      </c>
      <c r="C18" s="17" t="s">
        <v>10136</v>
      </c>
      <c r="D18" s="17" t="s">
        <v>10137</v>
      </c>
      <c r="E18" s="17">
        <v>2011</v>
      </c>
      <c r="F18" s="17" t="s">
        <v>10138</v>
      </c>
      <c r="G18" s="132" t="s">
        <v>10165</v>
      </c>
      <c r="H18" s="17">
        <v>7180027273</v>
      </c>
    </row>
    <row r="19" spans="1:8" ht="39.9" customHeight="1" x14ac:dyDescent="0.2">
      <c r="A19" s="57">
        <v>16</v>
      </c>
      <c r="B19" s="17" t="s">
        <v>10166</v>
      </c>
      <c r="C19" s="17" t="s">
        <v>10136</v>
      </c>
      <c r="D19" s="17" t="s">
        <v>10137</v>
      </c>
      <c r="E19" s="17">
        <v>2011</v>
      </c>
      <c r="F19" s="17" t="s">
        <v>10138</v>
      </c>
      <c r="G19" s="132" t="s">
        <v>10167</v>
      </c>
      <c r="H19" s="17">
        <v>7180027281</v>
      </c>
    </row>
    <row r="20" spans="1:8" ht="39.9" customHeight="1" x14ac:dyDescent="0.2">
      <c r="A20" s="57">
        <v>17</v>
      </c>
      <c r="B20" s="17" t="s">
        <v>10168</v>
      </c>
      <c r="C20" s="17" t="s">
        <v>10136</v>
      </c>
      <c r="D20" s="17" t="s">
        <v>10137</v>
      </c>
      <c r="E20" s="17">
        <v>2011</v>
      </c>
      <c r="F20" s="17" t="s">
        <v>10138</v>
      </c>
      <c r="G20" s="132" t="s">
        <v>10169</v>
      </c>
      <c r="H20" s="17">
        <v>7180027299</v>
      </c>
    </row>
    <row r="21" spans="1:8" ht="39.9" customHeight="1" x14ac:dyDescent="0.2">
      <c r="A21" s="57">
        <v>18</v>
      </c>
      <c r="B21" s="17" t="s">
        <v>10170</v>
      </c>
      <c r="C21" s="17" t="s">
        <v>10136</v>
      </c>
      <c r="D21" s="17" t="s">
        <v>10143</v>
      </c>
      <c r="E21" s="17">
        <v>2011</v>
      </c>
      <c r="F21" s="17" t="s">
        <v>10138</v>
      </c>
      <c r="G21" s="132" t="s">
        <v>10171</v>
      </c>
      <c r="H21" s="17">
        <v>7180027307</v>
      </c>
    </row>
    <row r="22" spans="1:8" ht="39.9" customHeight="1" x14ac:dyDescent="0.2">
      <c r="A22" s="57">
        <v>19</v>
      </c>
      <c r="B22" s="60" t="s">
        <v>10172</v>
      </c>
      <c r="C22" s="17" t="s">
        <v>10136</v>
      </c>
      <c r="D22" s="17" t="s">
        <v>10137</v>
      </c>
      <c r="E22" s="17">
        <v>2011</v>
      </c>
      <c r="F22" s="17" t="s">
        <v>10138</v>
      </c>
      <c r="G22" s="132" t="s">
        <v>10173</v>
      </c>
      <c r="H22" s="85">
        <v>7180027315</v>
      </c>
    </row>
    <row r="23" spans="1:8" ht="39.9" customHeight="1" x14ac:dyDescent="0.2">
      <c r="A23" s="57">
        <v>20</v>
      </c>
      <c r="B23" s="17" t="s">
        <v>10687</v>
      </c>
      <c r="C23" s="17" t="s">
        <v>10136</v>
      </c>
      <c r="D23" s="17" t="s">
        <v>10137</v>
      </c>
      <c r="E23" s="17">
        <v>2011</v>
      </c>
      <c r="F23" s="17" t="s">
        <v>10174</v>
      </c>
      <c r="G23" s="132" t="s">
        <v>10175</v>
      </c>
      <c r="H23" s="90">
        <v>7180027323</v>
      </c>
    </row>
    <row r="24" spans="1:8" ht="39.9" customHeight="1" x14ac:dyDescent="0.2">
      <c r="A24" s="57">
        <v>21</v>
      </c>
      <c r="B24" s="17" t="s">
        <v>10176</v>
      </c>
      <c r="C24" s="17" t="s">
        <v>10136</v>
      </c>
      <c r="D24" s="17" t="s">
        <v>10137</v>
      </c>
      <c r="E24" s="17">
        <v>2011</v>
      </c>
      <c r="F24" s="17" t="s">
        <v>10138</v>
      </c>
      <c r="G24" s="132" t="s">
        <v>10177</v>
      </c>
      <c r="H24" s="90">
        <v>7180027331</v>
      </c>
    </row>
    <row r="25" spans="1:8" ht="39.9" customHeight="1" x14ac:dyDescent="0.2">
      <c r="A25" s="57">
        <v>22</v>
      </c>
      <c r="B25" s="17" t="s">
        <v>10178</v>
      </c>
      <c r="C25" s="17" t="s">
        <v>10136</v>
      </c>
      <c r="D25" s="17" t="s">
        <v>10137</v>
      </c>
      <c r="E25" s="17">
        <v>2011</v>
      </c>
      <c r="F25" s="17" t="s">
        <v>10138</v>
      </c>
      <c r="G25" s="132" t="s">
        <v>10179</v>
      </c>
      <c r="H25" s="90">
        <v>7180027349</v>
      </c>
    </row>
    <row r="26" spans="1:8" ht="39.9" customHeight="1" x14ac:dyDescent="0.2">
      <c r="A26" s="57">
        <v>23</v>
      </c>
      <c r="B26" s="17" t="s">
        <v>10180</v>
      </c>
      <c r="C26" s="17" t="s">
        <v>10136</v>
      </c>
      <c r="D26" s="17" t="s">
        <v>10137</v>
      </c>
      <c r="E26" s="17">
        <v>2011</v>
      </c>
      <c r="F26" s="17" t="s">
        <v>10138</v>
      </c>
      <c r="G26" s="132" t="s">
        <v>10181</v>
      </c>
      <c r="H26" s="90">
        <v>7180027356</v>
      </c>
    </row>
    <row r="27" spans="1:8" ht="39.9" customHeight="1" x14ac:dyDescent="0.2">
      <c r="A27" s="57">
        <v>24</v>
      </c>
      <c r="B27" s="17" t="s">
        <v>10182</v>
      </c>
      <c r="C27" s="17" t="s">
        <v>10136</v>
      </c>
      <c r="D27" s="17" t="s">
        <v>10137</v>
      </c>
      <c r="E27" s="17">
        <v>2011</v>
      </c>
      <c r="F27" s="17" t="s">
        <v>10138</v>
      </c>
      <c r="G27" s="132" t="s">
        <v>10183</v>
      </c>
      <c r="H27" s="90">
        <v>7180027364</v>
      </c>
    </row>
    <row r="28" spans="1:8" ht="39.9" customHeight="1" x14ac:dyDescent="0.2">
      <c r="B28" s="477" t="s">
        <v>10184</v>
      </c>
      <c r="C28" s="477"/>
    </row>
    <row r="29" spans="1:8" ht="39.9" customHeight="1" thickBot="1" x14ac:dyDescent="0.25">
      <c r="B29" s="13" t="s">
        <v>5362</v>
      </c>
      <c r="C29" s="13" t="s">
        <v>10134</v>
      </c>
      <c r="D29" s="13" t="s">
        <v>5364</v>
      </c>
      <c r="E29" s="13" t="s">
        <v>5365</v>
      </c>
      <c r="F29" s="13" t="s">
        <v>5366</v>
      </c>
      <c r="G29" s="13" t="s">
        <v>5368</v>
      </c>
      <c r="H29" s="13" t="s">
        <v>5367</v>
      </c>
    </row>
    <row r="30" spans="1:8" ht="39.9" customHeight="1" thickTop="1" x14ac:dyDescent="0.2">
      <c r="A30" s="57">
        <v>1</v>
      </c>
      <c r="B30" s="17" t="s">
        <v>10185</v>
      </c>
      <c r="C30" s="17">
        <v>2</v>
      </c>
      <c r="D30" s="17" t="s">
        <v>10143</v>
      </c>
      <c r="E30" s="17">
        <v>2011</v>
      </c>
      <c r="F30" s="17" t="s">
        <v>10138</v>
      </c>
      <c r="G30" s="132" t="s">
        <v>10186</v>
      </c>
      <c r="H30" s="17">
        <v>7180027372</v>
      </c>
    </row>
    <row r="31" spans="1:8" ht="39.9" customHeight="1" x14ac:dyDescent="0.2">
      <c r="A31" s="57">
        <v>2</v>
      </c>
      <c r="B31" s="60" t="s">
        <v>10187</v>
      </c>
      <c r="C31" s="17">
        <v>2</v>
      </c>
      <c r="D31" s="17" t="s">
        <v>10137</v>
      </c>
      <c r="E31" s="17">
        <v>2011</v>
      </c>
      <c r="F31" s="17" t="s">
        <v>10138</v>
      </c>
      <c r="G31" s="132" t="s">
        <v>10188</v>
      </c>
      <c r="H31" s="85">
        <v>7180027380</v>
      </c>
    </row>
    <row r="32" spans="1:8" ht="39.9" customHeight="1" x14ac:dyDescent="0.2">
      <c r="A32" s="57">
        <v>3</v>
      </c>
      <c r="B32" s="17" t="s">
        <v>10189</v>
      </c>
      <c r="C32" s="17">
        <v>2</v>
      </c>
      <c r="D32" s="17" t="s">
        <v>10137</v>
      </c>
      <c r="E32" s="17">
        <v>2011</v>
      </c>
      <c r="F32" s="17" t="s">
        <v>10138</v>
      </c>
      <c r="G32" s="132" t="s">
        <v>10190</v>
      </c>
      <c r="H32" s="87">
        <v>7180027398</v>
      </c>
    </row>
    <row r="33" spans="1:8" ht="39.9" customHeight="1" x14ac:dyDescent="0.2">
      <c r="A33" s="57">
        <v>4</v>
      </c>
      <c r="B33" s="17" t="s">
        <v>10191</v>
      </c>
      <c r="C33" s="17">
        <v>2</v>
      </c>
      <c r="D33" s="17" t="s">
        <v>10137</v>
      </c>
      <c r="E33" s="17">
        <v>2011</v>
      </c>
      <c r="F33" s="17" t="s">
        <v>10138</v>
      </c>
      <c r="G33" s="132" t="s">
        <v>10192</v>
      </c>
      <c r="H33" s="87">
        <v>7180027406</v>
      </c>
    </row>
    <row r="34" spans="1:8" ht="39.9" customHeight="1" x14ac:dyDescent="0.2">
      <c r="A34" s="57">
        <v>5</v>
      </c>
      <c r="B34" s="17" t="s">
        <v>10193</v>
      </c>
      <c r="C34" s="17">
        <v>2</v>
      </c>
      <c r="D34" s="17" t="s">
        <v>10137</v>
      </c>
      <c r="E34" s="17">
        <v>2011</v>
      </c>
      <c r="F34" s="17" t="s">
        <v>10138</v>
      </c>
      <c r="G34" s="132" t="s">
        <v>10194</v>
      </c>
      <c r="H34" s="99">
        <v>7180027414</v>
      </c>
    </row>
    <row r="35" spans="1:8" ht="39.9" customHeight="1" x14ac:dyDescent="0.2">
      <c r="A35" s="57">
        <v>6</v>
      </c>
      <c r="B35" s="17" t="s">
        <v>10195</v>
      </c>
      <c r="C35" s="17">
        <v>2</v>
      </c>
      <c r="D35" s="17" t="s">
        <v>10137</v>
      </c>
      <c r="E35" s="17">
        <v>2011</v>
      </c>
      <c r="F35" s="17" t="s">
        <v>10138</v>
      </c>
      <c r="G35" s="132" t="s">
        <v>10196</v>
      </c>
      <c r="H35" s="99">
        <v>7180027422</v>
      </c>
    </row>
    <row r="36" spans="1:8" ht="39.9" customHeight="1" x14ac:dyDescent="0.2">
      <c r="A36" s="57">
        <v>7</v>
      </c>
      <c r="B36" s="17" t="s">
        <v>10197</v>
      </c>
      <c r="C36" s="17">
        <v>2</v>
      </c>
      <c r="D36" s="17" t="s">
        <v>10137</v>
      </c>
      <c r="E36" s="17">
        <v>2011</v>
      </c>
      <c r="F36" s="17" t="s">
        <v>10174</v>
      </c>
      <c r="G36" s="132" t="s">
        <v>10198</v>
      </c>
      <c r="H36" s="87">
        <v>7180027430</v>
      </c>
    </row>
    <row r="37" spans="1:8" ht="39.9" customHeight="1" x14ac:dyDescent="0.2">
      <c r="A37" s="57">
        <v>8</v>
      </c>
      <c r="B37" s="17" t="s">
        <v>10199</v>
      </c>
      <c r="C37" s="17">
        <v>2</v>
      </c>
      <c r="D37" s="17" t="s">
        <v>10137</v>
      </c>
      <c r="E37" s="17">
        <v>2011</v>
      </c>
      <c r="F37" s="17" t="s">
        <v>10138</v>
      </c>
      <c r="G37" s="132" t="s">
        <v>10200</v>
      </c>
      <c r="H37" s="87">
        <v>7180027448</v>
      </c>
    </row>
    <row r="38" spans="1:8" ht="39.9" customHeight="1" x14ac:dyDescent="0.2">
      <c r="A38" s="57">
        <v>9</v>
      </c>
      <c r="B38" s="17" t="s">
        <v>10201</v>
      </c>
      <c r="C38" s="17">
        <v>2</v>
      </c>
      <c r="D38" s="17" t="s">
        <v>10143</v>
      </c>
      <c r="E38" s="17">
        <v>2011</v>
      </c>
      <c r="F38" s="17" t="s">
        <v>10138</v>
      </c>
      <c r="G38" s="132" t="s">
        <v>10202</v>
      </c>
      <c r="H38" s="87">
        <v>7180027455</v>
      </c>
    </row>
    <row r="39" spans="1:8" ht="39.9" customHeight="1" x14ac:dyDescent="0.2">
      <c r="A39" s="57">
        <v>10</v>
      </c>
      <c r="B39" s="17" t="s">
        <v>10203</v>
      </c>
      <c r="C39" s="17">
        <v>2</v>
      </c>
      <c r="D39" s="17" t="s">
        <v>10137</v>
      </c>
      <c r="E39" s="17">
        <v>2011</v>
      </c>
      <c r="F39" s="17" t="s">
        <v>10138</v>
      </c>
      <c r="G39" s="132" t="s">
        <v>10204</v>
      </c>
      <c r="H39" s="87">
        <v>7180027463</v>
      </c>
    </row>
    <row r="40" spans="1:8" ht="39.9" customHeight="1" x14ac:dyDescent="0.2">
      <c r="A40" s="57">
        <v>11</v>
      </c>
      <c r="B40" s="17" t="s">
        <v>10205</v>
      </c>
      <c r="C40" s="17">
        <v>2</v>
      </c>
      <c r="D40" s="17" t="s">
        <v>10137</v>
      </c>
      <c r="E40" s="17">
        <v>2011</v>
      </c>
      <c r="F40" s="17" t="s">
        <v>10174</v>
      </c>
      <c r="G40" s="132" t="s">
        <v>10206</v>
      </c>
      <c r="H40" s="87">
        <v>7180027471</v>
      </c>
    </row>
    <row r="41" spans="1:8" ht="39.9" customHeight="1" x14ac:dyDescent="0.2">
      <c r="A41" s="57">
        <v>12</v>
      </c>
      <c r="B41" s="17" t="s">
        <v>10207</v>
      </c>
      <c r="C41" s="17">
        <v>2</v>
      </c>
      <c r="D41" s="17" t="s">
        <v>10137</v>
      </c>
      <c r="E41" s="17">
        <v>2011</v>
      </c>
      <c r="F41" s="17" t="s">
        <v>10138</v>
      </c>
      <c r="G41" s="132" t="s">
        <v>10208</v>
      </c>
      <c r="H41" s="17">
        <v>7180027489</v>
      </c>
    </row>
    <row r="42" spans="1:8" ht="39.9" customHeight="1" x14ac:dyDescent="0.2">
      <c r="A42" s="57">
        <v>13</v>
      </c>
      <c r="B42" s="17" t="s">
        <v>10209</v>
      </c>
      <c r="C42" s="17">
        <v>2</v>
      </c>
      <c r="D42" s="17" t="s">
        <v>10137</v>
      </c>
      <c r="E42" s="17">
        <v>2011</v>
      </c>
      <c r="F42" s="17" t="s">
        <v>10138</v>
      </c>
      <c r="G42" s="132" t="s">
        <v>10210</v>
      </c>
      <c r="H42" s="17">
        <v>7180027497</v>
      </c>
    </row>
    <row r="43" spans="1:8" ht="39.9" customHeight="1" x14ac:dyDescent="0.2">
      <c r="A43" s="57">
        <v>14</v>
      </c>
      <c r="B43" s="17" t="s">
        <v>10211</v>
      </c>
      <c r="C43" s="17">
        <v>2</v>
      </c>
      <c r="D43" s="17" t="s">
        <v>10137</v>
      </c>
      <c r="E43" s="17">
        <v>2011</v>
      </c>
      <c r="F43" s="17" t="s">
        <v>10138</v>
      </c>
      <c r="G43" s="132" t="s">
        <v>10212</v>
      </c>
      <c r="H43" s="17">
        <v>7180027505</v>
      </c>
    </row>
    <row r="44" spans="1:8" ht="39.9" customHeight="1" x14ac:dyDescent="0.2">
      <c r="A44" s="57">
        <v>15</v>
      </c>
      <c r="B44" s="17" t="s">
        <v>10213</v>
      </c>
      <c r="C44" s="17">
        <v>2</v>
      </c>
      <c r="D44" s="17" t="s">
        <v>10137</v>
      </c>
      <c r="E44" s="17">
        <v>2011</v>
      </c>
      <c r="F44" s="17" t="s">
        <v>10138</v>
      </c>
      <c r="G44" s="132" t="s">
        <v>10214</v>
      </c>
      <c r="H44" s="17">
        <v>7180027513</v>
      </c>
    </row>
    <row r="45" spans="1:8" ht="39.9" customHeight="1" x14ac:dyDescent="0.2">
      <c r="A45" s="57">
        <v>16</v>
      </c>
      <c r="B45" s="17" t="s">
        <v>10215</v>
      </c>
      <c r="C45" s="17">
        <v>2</v>
      </c>
      <c r="D45" s="17" t="s">
        <v>10137</v>
      </c>
      <c r="E45" s="17">
        <v>2011</v>
      </c>
      <c r="F45" s="17" t="s">
        <v>10138</v>
      </c>
      <c r="G45" s="132" t="s">
        <v>10216</v>
      </c>
      <c r="H45" s="17">
        <v>7180027521</v>
      </c>
    </row>
    <row r="46" spans="1:8" ht="39.9" customHeight="1" x14ac:dyDescent="0.2">
      <c r="A46" s="57">
        <v>17</v>
      </c>
      <c r="B46" s="17" t="s">
        <v>10217</v>
      </c>
      <c r="C46" s="17">
        <v>2</v>
      </c>
      <c r="D46" s="17" t="s">
        <v>10137</v>
      </c>
      <c r="E46" s="17">
        <v>2011</v>
      </c>
      <c r="F46" s="17" t="s">
        <v>10138</v>
      </c>
      <c r="G46" s="132" t="s">
        <v>10218</v>
      </c>
      <c r="H46" s="17">
        <v>7180027539</v>
      </c>
    </row>
    <row r="47" spans="1:8" ht="39.9" customHeight="1" x14ac:dyDescent="0.2">
      <c r="A47" s="57">
        <v>18</v>
      </c>
      <c r="B47" s="17" t="s">
        <v>10219</v>
      </c>
      <c r="C47" s="17">
        <v>2</v>
      </c>
      <c r="D47" s="17" t="s">
        <v>10137</v>
      </c>
      <c r="E47" s="17">
        <v>2011</v>
      </c>
      <c r="F47" s="17" t="s">
        <v>10138</v>
      </c>
      <c r="G47" s="132" t="s">
        <v>10220</v>
      </c>
      <c r="H47" s="17">
        <v>7180027547</v>
      </c>
    </row>
    <row r="48" spans="1:8" ht="39.9" customHeight="1" x14ac:dyDescent="0.2">
      <c r="A48" s="57">
        <v>19</v>
      </c>
      <c r="B48" s="60" t="s">
        <v>10221</v>
      </c>
      <c r="C48" s="17">
        <v>2</v>
      </c>
      <c r="D48" s="17" t="s">
        <v>10137</v>
      </c>
      <c r="E48" s="17">
        <v>2011</v>
      </c>
      <c r="F48" s="17" t="s">
        <v>10138</v>
      </c>
      <c r="G48" s="132" t="s">
        <v>10222</v>
      </c>
      <c r="H48" s="90">
        <v>7180027554</v>
      </c>
    </row>
    <row r="49" spans="1:8" ht="39.9" customHeight="1" x14ac:dyDescent="0.2">
      <c r="A49" s="57">
        <v>20</v>
      </c>
      <c r="B49" s="17" t="s">
        <v>10223</v>
      </c>
      <c r="C49" s="17">
        <v>2</v>
      </c>
      <c r="D49" s="17" t="s">
        <v>10137</v>
      </c>
      <c r="E49" s="17">
        <v>2011</v>
      </c>
      <c r="F49" s="17" t="s">
        <v>10138</v>
      </c>
      <c r="G49" s="132" t="s">
        <v>10224</v>
      </c>
      <c r="H49" s="90">
        <v>7180027562</v>
      </c>
    </row>
    <row r="50" spans="1:8" ht="39.9" customHeight="1" x14ac:dyDescent="0.2">
      <c r="A50" s="57">
        <v>21</v>
      </c>
      <c r="B50" s="17" t="s">
        <v>10225</v>
      </c>
      <c r="C50" s="17">
        <v>2</v>
      </c>
      <c r="D50" s="17" t="s">
        <v>10137</v>
      </c>
      <c r="E50" s="17">
        <v>2011</v>
      </c>
      <c r="F50" s="17" t="s">
        <v>10138</v>
      </c>
      <c r="G50" s="132" t="s">
        <v>10226</v>
      </c>
      <c r="H50" s="90">
        <v>7180027570</v>
      </c>
    </row>
    <row r="51" spans="1:8" ht="39.9" customHeight="1" x14ac:dyDescent="0.2">
      <c r="A51" s="57">
        <v>22</v>
      </c>
      <c r="B51" s="17" t="s">
        <v>10227</v>
      </c>
      <c r="C51" s="17">
        <v>2</v>
      </c>
      <c r="D51" s="17" t="s">
        <v>10143</v>
      </c>
      <c r="E51" s="17">
        <v>2011</v>
      </c>
      <c r="F51" s="17" t="s">
        <v>10138</v>
      </c>
      <c r="G51" s="132" t="s">
        <v>10228</v>
      </c>
      <c r="H51" s="90">
        <v>7180027588</v>
      </c>
    </row>
    <row r="52" spans="1:8" ht="39.9" customHeight="1" x14ac:dyDescent="0.2">
      <c r="A52" s="57">
        <v>23</v>
      </c>
      <c r="B52" s="17" t="s">
        <v>10229</v>
      </c>
      <c r="C52" s="17">
        <v>2</v>
      </c>
      <c r="D52" s="17" t="s">
        <v>10137</v>
      </c>
      <c r="E52" s="17">
        <v>2011</v>
      </c>
      <c r="F52" s="17" t="s">
        <v>10138</v>
      </c>
      <c r="G52" s="132" t="s">
        <v>10230</v>
      </c>
      <c r="H52" s="90">
        <v>7180027596</v>
      </c>
    </row>
    <row r="53" spans="1:8" ht="39.9" customHeight="1" x14ac:dyDescent="0.2">
      <c r="A53" s="57">
        <v>24</v>
      </c>
      <c r="B53" s="17" t="s">
        <v>10231</v>
      </c>
      <c r="C53" s="17">
        <v>2</v>
      </c>
      <c r="D53" s="17" t="s">
        <v>10137</v>
      </c>
      <c r="E53" s="17">
        <v>2011</v>
      </c>
      <c r="F53" s="17" t="s">
        <v>10138</v>
      </c>
      <c r="G53" s="132" t="s">
        <v>10232</v>
      </c>
      <c r="H53" s="90">
        <v>7180027604</v>
      </c>
    </row>
    <row r="54" spans="1:8" ht="39.9" customHeight="1" x14ac:dyDescent="0.2">
      <c r="B54" s="477" t="s">
        <v>10233</v>
      </c>
      <c r="C54" s="477"/>
    </row>
    <row r="55" spans="1:8" ht="39.9" customHeight="1" thickBot="1" x14ac:dyDescent="0.25">
      <c r="B55" s="13" t="s">
        <v>5362</v>
      </c>
      <c r="C55" s="13" t="s">
        <v>10134</v>
      </c>
      <c r="D55" s="13" t="s">
        <v>5364</v>
      </c>
      <c r="E55" s="13" t="s">
        <v>5365</v>
      </c>
      <c r="F55" s="13" t="s">
        <v>5366</v>
      </c>
      <c r="G55" s="13" t="s">
        <v>5368</v>
      </c>
      <c r="H55" s="13" t="s">
        <v>5367</v>
      </c>
    </row>
    <row r="56" spans="1:8" ht="39.9" customHeight="1" thickTop="1" x14ac:dyDescent="0.2">
      <c r="A56" s="57">
        <v>1</v>
      </c>
      <c r="B56" s="17" t="s">
        <v>10234</v>
      </c>
      <c r="C56" s="17">
        <v>3</v>
      </c>
      <c r="D56" s="17" t="s">
        <v>10143</v>
      </c>
      <c r="E56" s="17">
        <v>2011</v>
      </c>
      <c r="F56" s="17" t="s">
        <v>10174</v>
      </c>
      <c r="G56" s="132" t="s">
        <v>10235</v>
      </c>
      <c r="H56" s="17">
        <v>7180027612</v>
      </c>
    </row>
    <row r="57" spans="1:8" ht="39.9" customHeight="1" x14ac:dyDescent="0.2">
      <c r="A57" s="57">
        <v>2</v>
      </c>
      <c r="B57" s="60" t="s">
        <v>10236</v>
      </c>
      <c r="C57" s="17">
        <v>3</v>
      </c>
      <c r="D57" s="17" t="s">
        <v>10137</v>
      </c>
      <c r="E57" s="17">
        <v>2011</v>
      </c>
      <c r="F57" s="17" t="s">
        <v>10138</v>
      </c>
      <c r="G57" s="132" t="s">
        <v>10237</v>
      </c>
      <c r="H57" s="85">
        <v>7180027620</v>
      </c>
    </row>
    <row r="58" spans="1:8" ht="39.9" customHeight="1" x14ac:dyDescent="0.2">
      <c r="A58" s="57">
        <v>3</v>
      </c>
      <c r="B58" s="17" t="s">
        <v>10238</v>
      </c>
      <c r="C58" s="17">
        <v>3</v>
      </c>
      <c r="D58" s="17" t="s">
        <v>10137</v>
      </c>
      <c r="E58" s="17">
        <v>2011</v>
      </c>
      <c r="F58" s="17" t="s">
        <v>10138</v>
      </c>
      <c r="G58" s="132" t="s">
        <v>10239</v>
      </c>
      <c r="H58" s="87">
        <v>7180027638</v>
      </c>
    </row>
    <row r="59" spans="1:8" ht="39.9" customHeight="1" x14ac:dyDescent="0.2">
      <c r="A59" s="57">
        <v>4</v>
      </c>
      <c r="B59" s="17" t="s">
        <v>10240</v>
      </c>
      <c r="C59" s="17">
        <v>3</v>
      </c>
      <c r="D59" s="17" t="s">
        <v>10137</v>
      </c>
      <c r="E59" s="17">
        <v>2011</v>
      </c>
      <c r="F59" s="17" t="s">
        <v>10138</v>
      </c>
      <c r="G59" s="132" t="s">
        <v>10241</v>
      </c>
      <c r="H59" s="87">
        <v>7180027646</v>
      </c>
    </row>
    <row r="60" spans="1:8" ht="39.9" customHeight="1" x14ac:dyDescent="0.2">
      <c r="A60" s="57">
        <v>5</v>
      </c>
      <c r="B60" s="17" t="s">
        <v>10242</v>
      </c>
      <c r="C60" s="17">
        <v>3</v>
      </c>
      <c r="D60" s="17" t="s">
        <v>10137</v>
      </c>
      <c r="E60" s="17">
        <v>2011</v>
      </c>
      <c r="F60" s="17" t="s">
        <v>10138</v>
      </c>
      <c r="G60" s="132" t="s">
        <v>10243</v>
      </c>
      <c r="H60" s="99">
        <v>7180027653</v>
      </c>
    </row>
    <row r="61" spans="1:8" ht="39.9" customHeight="1" x14ac:dyDescent="0.2">
      <c r="A61" s="57">
        <v>6</v>
      </c>
      <c r="B61" s="17" t="s">
        <v>10244</v>
      </c>
      <c r="C61" s="17">
        <v>3</v>
      </c>
      <c r="D61" s="17" t="s">
        <v>10137</v>
      </c>
      <c r="E61" s="17">
        <v>2011</v>
      </c>
      <c r="F61" s="17" t="s">
        <v>10138</v>
      </c>
      <c r="G61" s="132" t="s">
        <v>10245</v>
      </c>
      <c r="H61" s="99">
        <v>7180027661</v>
      </c>
    </row>
    <row r="62" spans="1:8" ht="39.9" customHeight="1" x14ac:dyDescent="0.2">
      <c r="A62" s="57">
        <v>7</v>
      </c>
      <c r="B62" s="17" t="s">
        <v>10246</v>
      </c>
      <c r="C62" s="17">
        <v>3</v>
      </c>
      <c r="D62" s="17" t="s">
        <v>10143</v>
      </c>
      <c r="E62" s="17">
        <v>2011</v>
      </c>
      <c r="F62" s="17" t="s">
        <v>10138</v>
      </c>
      <c r="G62" s="132" t="s">
        <v>10247</v>
      </c>
      <c r="H62" s="87">
        <v>7180027679</v>
      </c>
    </row>
    <row r="63" spans="1:8" ht="39.9" customHeight="1" x14ac:dyDescent="0.2">
      <c r="A63" s="57">
        <v>8</v>
      </c>
      <c r="B63" s="17" t="s">
        <v>10248</v>
      </c>
      <c r="C63" s="17">
        <v>3</v>
      </c>
      <c r="D63" s="17" t="s">
        <v>10137</v>
      </c>
      <c r="E63" s="17">
        <v>2011</v>
      </c>
      <c r="F63" s="17" t="s">
        <v>10138</v>
      </c>
      <c r="G63" s="132" t="s">
        <v>10249</v>
      </c>
      <c r="H63" s="87">
        <v>7180027687</v>
      </c>
    </row>
    <row r="64" spans="1:8" ht="39.9" customHeight="1" x14ac:dyDescent="0.2">
      <c r="A64" s="57">
        <v>9</v>
      </c>
      <c r="B64" s="17" t="s">
        <v>10250</v>
      </c>
      <c r="C64" s="17">
        <v>3</v>
      </c>
      <c r="D64" s="17" t="s">
        <v>10137</v>
      </c>
      <c r="E64" s="17">
        <v>2011</v>
      </c>
      <c r="F64" s="17" t="s">
        <v>10138</v>
      </c>
      <c r="G64" s="132" t="s">
        <v>10251</v>
      </c>
      <c r="H64" s="87">
        <v>7180027695</v>
      </c>
    </row>
    <row r="65" spans="1:8" ht="39.9" customHeight="1" x14ac:dyDescent="0.2">
      <c r="A65" s="57">
        <v>10</v>
      </c>
      <c r="B65" s="17" t="s">
        <v>10252</v>
      </c>
      <c r="C65" s="17">
        <v>3</v>
      </c>
      <c r="D65" s="17" t="s">
        <v>10137</v>
      </c>
      <c r="E65" s="17">
        <v>2011</v>
      </c>
      <c r="F65" s="17" t="s">
        <v>10138</v>
      </c>
      <c r="G65" s="132" t="s">
        <v>10253</v>
      </c>
      <c r="H65" s="87">
        <v>7180027703</v>
      </c>
    </row>
    <row r="66" spans="1:8" ht="39.9" customHeight="1" x14ac:dyDescent="0.2">
      <c r="A66" s="57">
        <v>11</v>
      </c>
      <c r="B66" s="17" t="s">
        <v>10254</v>
      </c>
      <c r="C66" s="17">
        <v>3</v>
      </c>
      <c r="D66" s="17" t="s">
        <v>10137</v>
      </c>
      <c r="E66" s="17">
        <v>2011</v>
      </c>
      <c r="F66" s="17" t="s">
        <v>10138</v>
      </c>
      <c r="G66" s="132" t="s">
        <v>10255</v>
      </c>
      <c r="H66" s="87">
        <v>7180027711</v>
      </c>
    </row>
    <row r="67" spans="1:8" ht="39.9" customHeight="1" x14ac:dyDescent="0.2">
      <c r="A67" s="57">
        <v>12</v>
      </c>
      <c r="B67" s="17" t="s">
        <v>10256</v>
      </c>
      <c r="C67" s="17">
        <v>3</v>
      </c>
      <c r="D67" s="17" t="s">
        <v>10137</v>
      </c>
      <c r="E67" s="17">
        <v>2011</v>
      </c>
      <c r="F67" s="17" t="s">
        <v>10138</v>
      </c>
      <c r="G67" s="132" t="s">
        <v>10257</v>
      </c>
      <c r="H67" s="17">
        <v>7180027729</v>
      </c>
    </row>
    <row r="68" spans="1:8" ht="39.9" customHeight="1" x14ac:dyDescent="0.2">
      <c r="A68" s="57">
        <v>13</v>
      </c>
      <c r="B68" s="17" t="s">
        <v>10258</v>
      </c>
      <c r="C68" s="17">
        <v>3</v>
      </c>
      <c r="D68" s="17" t="s">
        <v>10137</v>
      </c>
      <c r="E68" s="17">
        <v>2011</v>
      </c>
      <c r="F68" s="17" t="s">
        <v>10138</v>
      </c>
      <c r="G68" s="132" t="s">
        <v>10259</v>
      </c>
      <c r="H68" s="17">
        <v>7180027737</v>
      </c>
    </row>
    <row r="69" spans="1:8" ht="39.9" customHeight="1" x14ac:dyDescent="0.2">
      <c r="A69" s="57">
        <v>14</v>
      </c>
      <c r="B69" s="17" t="s">
        <v>10260</v>
      </c>
      <c r="C69" s="17">
        <v>3</v>
      </c>
      <c r="D69" s="17" t="s">
        <v>10137</v>
      </c>
      <c r="E69" s="17">
        <v>2011</v>
      </c>
      <c r="F69" s="17" t="s">
        <v>10138</v>
      </c>
      <c r="G69" s="132" t="s">
        <v>10261</v>
      </c>
      <c r="H69" s="17">
        <v>7180027745</v>
      </c>
    </row>
    <row r="70" spans="1:8" ht="39.9" customHeight="1" x14ac:dyDescent="0.2">
      <c r="A70" s="57">
        <v>15</v>
      </c>
      <c r="B70" s="17" t="s">
        <v>10262</v>
      </c>
      <c r="C70" s="17">
        <v>3</v>
      </c>
      <c r="D70" s="17" t="s">
        <v>10137</v>
      </c>
      <c r="E70" s="17">
        <v>2011</v>
      </c>
      <c r="F70" s="17" t="s">
        <v>10174</v>
      </c>
      <c r="G70" s="132" t="s">
        <v>10263</v>
      </c>
      <c r="H70" s="17">
        <v>7180027752</v>
      </c>
    </row>
    <row r="71" spans="1:8" ht="39.9" customHeight="1" x14ac:dyDescent="0.2">
      <c r="A71" s="57">
        <v>16</v>
      </c>
      <c r="B71" s="17" t="s">
        <v>10264</v>
      </c>
      <c r="C71" s="17">
        <v>3</v>
      </c>
      <c r="D71" s="17" t="s">
        <v>10137</v>
      </c>
      <c r="E71" s="17">
        <v>2011</v>
      </c>
      <c r="F71" s="17" t="s">
        <v>10138</v>
      </c>
      <c r="G71" s="132" t="s">
        <v>10265</v>
      </c>
      <c r="H71" s="17">
        <v>7180027760</v>
      </c>
    </row>
    <row r="72" spans="1:8" ht="39.9" customHeight="1" x14ac:dyDescent="0.2">
      <c r="A72" s="57">
        <v>17</v>
      </c>
      <c r="B72" s="17" t="s">
        <v>10266</v>
      </c>
      <c r="C72" s="17">
        <v>3</v>
      </c>
      <c r="D72" s="17" t="s">
        <v>10137</v>
      </c>
      <c r="E72" s="17">
        <v>2011</v>
      </c>
      <c r="F72" s="17" t="s">
        <v>10174</v>
      </c>
      <c r="G72" s="132" t="s">
        <v>10267</v>
      </c>
      <c r="H72" s="17">
        <v>7180027778</v>
      </c>
    </row>
    <row r="73" spans="1:8" ht="39.9" customHeight="1" x14ac:dyDescent="0.2">
      <c r="A73" s="57">
        <v>18</v>
      </c>
      <c r="B73" s="17" t="s">
        <v>10268</v>
      </c>
      <c r="C73" s="17">
        <v>3</v>
      </c>
      <c r="D73" s="17" t="s">
        <v>10137</v>
      </c>
      <c r="E73" s="17">
        <v>2011</v>
      </c>
      <c r="F73" s="17" t="s">
        <v>10138</v>
      </c>
      <c r="G73" s="132" t="s">
        <v>10269</v>
      </c>
      <c r="H73" s="17">
        <v>7180027786</v>
      </c>
    </row>
    <row r="74" spans="1:8" ht="39.9" customHeight="1" x14ac:dyDescent="0.2">
      <c r="A74" s="57">
        <v>19</v>
      </c>
      <c r="B74" s="60" t="s">
        <v>10270</v>
      </c>
      <c r="C74" s="17">
        <v>3</v>
      </c>
      <c r="D74" s="17" t="s">
        <v>10137</v>
      </c>
      <c r="E74" s="17">
        <v>2011</v>
      </c>
      <c r="F74" s="17" t="s">
        <v>10138</v>
      </c>
      <c r="G74" s="132" t="s">
        <v>10271</v>
      </c>
      <c r="H74" s="85">
        <v>7180027794</v>
      </c>
    </row>
    <row r="75" spans="1:8" ht="39.9" customHeight="1" x14ac:dyDescent="0.2">
      <c r="A75" s="57">
        <v>20</v>
      </c>
      <c r="B75" s="17" t="s">
        <v>10272</v>
      </c>
      <c r="C75" s="17">
        <v>3</v>
      </c>
      <c r="D75" s="17" t="s">
        <v>10137</v>
      </c>
      <c r="E75" s="17">
        <v>2011</v>
      </c>
      <c r="F75" s="17" t="s">
        <v>10138</v>
      </c>
      <c r="G75" s="132" t="s">
        <v>10273</v>
      </c>
      <c r="H75" s="90">
        <v>7180027802</v>
      </c>
    </row>
    <row r="76" spans="1:8" ht="39.9" customHeight="1" x14ac:dyDescent="0.2">
      <c r="A76" s="57">
        <v>21</v>
      </c>
      <c r="B76" s="17" t="s">
        <v>10274</v>
      </c>
      <c r="C76" s="17">
        <v>3</v>
      </c>
      <c r="D76" s="17" t="s">
        <v>10143</v>
      </c>
      <c r="E76" s="17">
        <v>2011</v>
      </c>
      <c r="F76" s="17" t="s">
        <v>10174</v>
      </c>
      <c r="G76" s="132" t="s">
        <v>10275</v>
      </c>
      <c r="H76" s="90">
        <v>7180027810</v>
      </c>
    </row>
    <row r="77" spans="1:8" ht="39.9" customHeight="1" x14ac:dyDescent="0.2">
      <c r="A77" s="57">
        <v>22</v>
      </c>
      <c r="B77" s="17" t="s">
        <v>10276</v>
      </c>
      <c r="C77" s="17">
        <v>3</v>
      </c>
      <c r="D77" s="17" t="s">
        <v>10137</v>
      </c>
      <c r="E77" s="17">
        <v>2011</v>
      </c>
      <c r="F77" s="17" t="s">
        <v>10138</v>
      </c>
      <c r="G77" s="132" t="s">
        <v>10277</v>
      </c>
      <c r="H77" s="90">
        <v>7180027828</v>
      </c>
    </row>
    <row r="78" spans="1:8" ht="39.9" customHeight="1" x14ac:dyDescent="0.2">
      <c r="A78" s="57">
        <v>23</v>
      </c>
      <c r="B78" s="17" t="s">
        <v>10278</v>
      </c>
      <c r="C78" s="17">
        <v>3</v>
      </c>
      <c r="D78" s="17" t="s">
        <v>10137</v>
      </c>
      <c r="E78" s="17">
        <v>2011</v>
      </c>
      <c r="F78" s="17" t="s">
        <v>10138</v>
      </c>
      <c r="G78" s="132" t="s">
        <v>10279</v>
      </c>
      <c r="H78" s="90">
        <v>7180027836</v>
      </c>
    </row>
    <row r="79" spans="1:8" ht="39.9" customHeight="1" x14ac:dyDescent="0.2">
      <c r="A79" s="57">
        <v>24</v>
      </c>
      <c r="B79" s="17" t="s">
        <v>10280</v>
      </c>
      <c r="C79" s="17">
        <v>3</v>
      </c>
      <c r="D79" s="17" t="s">
        <v>10137</v>
      </c>
      <c r="E79" s="17">
        <v>2011</v>
      </c>
      <c r="F79" s="17" t="s">
        <v>10138</v>
      </c>
      <c r="G79" s="132" t="s">
        <v>10281</v>
      </c>
      <c r="H79" s="90">
        <v>7180027844</v>
      </c>
    </row>
    <row r="80" spans="1:8" ht="39.9" customHeight="1" x14ac:dyDescent="0.2">
      <c r="B80" s="477" t="s">
        <v>10282</v>
      </c>
      <c r="C80" s="477"/>
    </row>
    <row r="81" spans="1:8" ht="39.9" customHeight="1" thickBot="1" x14ac:dyDescent="0.25">
      <c r="B81" s="13" t="s">
        <v>5362</v>
      </c>
      <c r="C81" s="13" t="s">
        <v>10134</v>
      </c>
      <c r="D81" s="13" t="s">
        <v>5364</v>
      </c>
      <c r="E81" s="13" t="s">
        <v>5365</v>
      </c>
      <c r="F81" s="13" t="s">
        <v>5366</v>
      </c>
      <c r="G81" s="13" t="s">
        <v>5368</v>
      </c>
      <c r="H81" s="13" t="s">
        <v>5367</v>
      </c>
    </row>
    <row r="82" spans="1:8" ht="39.9" customHeight="1" thickTop="1" x14ac:dyDescent="0.2">
      <c r="A82" s="57">
        <v>1</v>
      </c>
      <c r="B82" s="17" t="s">
        <v>10283</v>
      </c>
      <c r="C82" s="17">
        <v>4</v>
      </c>
      <c r="D82" s="17" t="s">
        <v>10137</v>
      </c>
      <c r="E82" s="17">
        <v>2011</v>
      </c>
      <c r="F82" s="17" t="s">
        <v>10138</v>
      </c>
      <c r="G82" s="132" t="s">
        <v>10284</v>
      </c>
      <c r="H82" s="17">
        <v>7180027851</v>
      </c>
    </row>
    <row r="83" spans="1:8" ht="39.9" customHeight="1" x14ac:dyDescent="0.2">
      <c r="A83" s="57">
        <v>2</v>
      </c>
      <c r="B83" s="60" t="s">
        <v>10285</v>
      </c>
      <c r="C83" s="17">
        <v>4</v>
      </c>
      <c r="D83" s="17" t="s">
        <v>10137</v>
      </c>
      <c r="E83" s="17">
        <v>2011</v>
      </c>
      <c r="F83" s="17" t="s">
        <v>10138</v>
      </c>
      <c r="G83" s="132" t="s">
        <v>10286</v>
      </c>
      <c r="H83" s="85">
        <v>7180027869</v>
      </c>
    </row>
    <row r="84" spans="1:8" ht="39.9" customHeight="1" x14ac:dyDescent="0.2">
      <c r="A84" s="57">
        <v>3</v>
      </c>
      <c r="B84" s="17" t="s">
        <v>10287</v>
      </c>
      <c r="C84" s="17">
        <v>4</v>
      </c>
      <c r="D84" s="17" t="s">
        <v>10137</v>
      </c>
      <c r="E84" s="17">
        <v>2011</v>
      </c>
      <c r="F84" s="17" t="s">
        <v>10138</v>
      </c>
      <c r="G84" s="132" t="s">
        <v>10288</v>
      </c>
      <c r="H84" s="87">
        <v>7180027877</v>
      </c>
    </row>
    <row r="85" spans="1:8" ht="39.9" customHeight="1" x14ac:dyDescent="0.2">
      <c r="A85" s="57">
        <v>4</v>
      </c>
      <c r="B85" s="17" t="s">
        <v>10289</v>
      </c>
      <c r="C85" s="17">
        <v>4</v>
      </c>
      <c r="D85" s="17" t="s">
        <v>10137</v>
      </c>
      <c r="E85" s="17">
        <v>2011</v>
      </c>
      <c r="F85" s="17" t="s">
        <v>10174</v>
      </c>
      <c r="G85" s="132" t="s">
        <v>10290</v>
      </c>
      <c r="H85" s="87">
        <v>7180027885</v>
      </c>
    </row>
    <row r="86" spans="1:8" ht="39.9" customHeight="1" x14ac:dyDescent="0.2">
      <c r="A86" s="57">
        <v>5</v>
      </c>
      <c r="B86" s="17" t="s">
        <v>10291</v>
      </c>
      <c r="C86" s="17">
        <v>4</v>
      </c>
      <c r="D86" s="17" t="s">
        <v>10137</v>
      </c>
      <c r="E86" s="17">
        <v>2011</v>
      </c>
      <c r="F86" s="17" t="s">
        <v>10174</v>
      </c>
      <c r="G86" s="132" t="s">
        <v>10292</v>
      </c>
      <c r="H86" s="99">
        <v>7180027893</v>
      </c>
    </row>
    <row r="87" spans="1:8" ht="39.9" customHeight="1" x14ac:dyDescent="0.2">
      <c r="A87" s="57">
        <v>6</v>
      </c>
      <c r="B87" s="17" t="s">
        <v>10293</v>
      </c>
      <c r="C87" s="17">
        <v>4</v>
      </c>
      <c r="D87" s="17" t="s">
        <v>10137</v>
      </c>
      <c r="E87" s="17">
        <v>2011</v>
      </c>
      <c r="F87" s="17" t="s">
        <v>10138</v>
      </c>
      <c r="G87" s="132" t="s">
        <v>10294</v>
      </c>
      <c r="H87" s="99">
        <v>7180027901</v>
      </c>
    </row>
    <row r="88" spans="1:8" ht="39.9" customHeight="1" x14ac:dyDescent="0.2">
      <c r="A88" s="57">
        <v>7</v>
      </c>
      <c r="B88" s="17" t="s">
        <v>10295</v>
      </c>
      <c r="C88" s="17">
        <v>4</v>
      </c>
      <c r="D88" s="17" t="s">
        <v>10137</v>
      </c>
      <c r="E88" s="17">
        <v>2011</v>
      </c>
      <c r="F88" s="17" t="s">
        <v>10174</v>
      </c>
      <c r="G88" s="132" t="s">
        <v>10296</v>
      </c>
      <c r="H88" s="87">
        <v>7180027919</v>
      </c>
    </row>
    <row r="89" spans="1:8" ht="39.9" customHeight="1" x14ac:dyDescent="0.2">
      <c r="A89" s="57">
        <v>8</v>
      </c>
      <c r="B89" s="17" t="s">
        <v>10297</v>
      </c>
      <c r="C89" s="17">
        <v>4</v>
      </c>
      <c r="D89" s="17" t="s">
        <v>10137</v>
      </c>
      <c r="E89" s="17">
        <v>2011</v>
      </c>
      <c r="F89" s="17" t="s">
        <v>10138</v>
      </c>
      <c r="G89" s="132" t="s">
        <v>10298</v>
      </c>
      <c r="H89" s="87">
        <v>7180027927</v>
      </c>
    </row>
    <row r="90" spans="1:8" ht="39.9" customHeight="1" x14ac:dyDescent="0.2">
      <c r="A90" s="57">
        <v>9</v>
      </c>
      <c r="B90" s="17" t="s">
        <v>10299</v>
      </c>
      <c r="C90" s="17">
        <v>4</v>
      </c>
      <c r="D90" s="17" t="s">
        <v>10137</v>
      </c>
      <c r="E90" s="17">
        <v>2011</v>
      </c>
      <c r="F90" s="17" t="s">
        <v>10138</v>
      </c>
      <c r="G90" s="132" t="s">
        <v>10300</v>
      </c>
      <c r="H90" s="87">
        <v>7180027935</v>
      </c>
    </row>
    <row r="91" spans="1:8" ht="39.9" customHeight="1" x14ac:dyDescent="0.2">
      <c r="A91" s="57">
        <v>10</v>
      </c>
      <c r="B91" s="17" t="s">
        <v>10301</v>
      </c>
      <c r="C91" s="17">
        <v>4</v>
      </c>
      <c r="D91" s="17" t="s">
        <v>10137</v>
      </c>
      <c r="E91" s="17">
        <v>2011</v>
      </c>
      <c r="F91" s="17" t="s">
        <v>10138</v>
      </c>
      <c r="G91" s="132" t="s">
        <v>10302</v>
      </c>
      <c r="H91" s="87">
        <v>7180027943</v>
      </c>
    </row>
    <row r="92" spans="1:8" ht="39.9" customHeight="1" x14ac:dyDescent="0.2">
      <c r="A92" s="57">
        <v>11</v>
      </c>
      <c r="B92" s="17" t="s">
        <v>10303</v>
      </c>
      <c r="C92" s="17">
        <v>4</v>
      </c>
      <c r="D92" s="17" t="s">
        <v>10137</v>
      </c>
      <c r="E92" s="17">
        <v>2011</v>
      </c>
      <c r="F92" s="17" t="s">
        <v>10138</v>
      </c>
      <c r="G92" s="132" t="s">
        <v>10304</v>
      </c>
      <c r="H92" s="87">
        <v>7180027950</v>
      </c>
    </row>
    <row r="93" spans="1:8" ht="39.9" customHeight="1" x14ac:dyDescent="0.2">
      <c r="A93" s="57">
        <v>12</v>
      </c>
      <c r="B93" s="17" t="s">
        <v>10305</v>
      </c>
      <c r="C93" s="17">
        <v>4</v>
      </c>
      <c r="D93" s="17" t="s">
        <v>10137</v>
      </c>
      <c r="E93" s="17">
        <v>2011</v>
      </c>
      <c r="F93" s="17" t="s">
        <v>10138</v>
      </c>
      <c r="G93" s="132" t="s">
        <v>10306</v>
      </c>
      <c r="H93" s="17">
        <v>7180027968</v>
      </c>
    </row>
    <row r="94" spans="1:8" ht="39.9" customHeight="1" x14ac:dyDescent="0.2">
      <c r="A94" s="57">
        <v>13</v>
      </c>
      <c r="B94" s="17" t="s">
        <v>10307</v>
      </c>
      <c r="C94" s="17">
        <v>4</v>
      </c>
      <c r="D94" s="17" t="s">
        <v>10137</v>
      </c>
      <c r="E94" s="17">
        <v>2011</v>
      </c>
      <c r="F94" s="17" t="s">
        <v>10138</v>
      </c>
      <c r="G94" s="132" t="s">
        <v>10308</v>
      </c>
      <c r="H94" s="17">
        <v>7180027976</v>
      </c>
    </row>
    <row r="95" spans="1:8" ht="39.9" customHeight="1" x14ac:dyDescent="0.2">
      <c r="A95" s="57">
        <v>14</v>
      </c>
      <c r="B95" s="17" t="s">
        <v>10309</v>
      </c>
      <c r="C95" s="17">
        <v>4</v>
      </c>
      <c r="D95" s="17" t="s">
        <v>10137</v>
      </c>
      <c r="E95" s="17">
        <v>2011</v>
      </c>
      <c r="F95" s="17" t="s">
        <v>10138</v>
      </c>
      <c r="G95" s="132" t="s">
        <v>10310</v>
      </c>
      <c r="H95" s="17">
        <v>7180027984</v>
      </c>
    </row>
    <row r="96" spans="1:8" ht="39.9" customHeight="1" x14ac:dyDescent="0.2">
      <c r="A96" s="57">
        <v>15</v>
      </c>
      <c r="B96" s="17" t="s">
        <v>10311</v>
      </c>
      <c r="C96" s="17">
        <v>4</v>
      </c>
      <c r="D96" s="17" t="s">
        <v>10137</v>
      </c>
      <c r="E96" s="17">
        <v>2011</v>
      </c>
      <c r="F96" s="17" t="s">
        <v>10138</v>
      </c>
      <c r="G96" s="132" t="s">
        <v>10312</v>
      </c>
      <c r="H96" s="17">
        <v>7180027992</v>
      </c>
    </row>
    <row r="97" spans="1:8" ht="39.9" customHeight="1" x14ac:dyDescent="0.2">
      <c r="A97" s="57">
        <v>16</v>
      </c>
      <c r="B97" s="17" t="s">
        <v>10313</v>
      </c>
      <c r="C97" s="17">
        <v>4</v>
      </c>
      <c r="D97" s="17" t="s">
        <v>10137</v>
      </c>
      <c r="E97" s="17">
        <v>2011</v>
      </c>
      <c r="F97" s="17" t="s">
        <v>10138</v>
      </c>
      <c r="G97" s="132" t="s">
        <v>10314</v>
      </c>
      <c r="H97" s="17">
        <v>7180028008</v>
      </c>
    </row>
    <row r="98" spans="1:8" ht="39.9" customHeight="1" x14ac:dyDescent="0.2">
      <c r="A98" s="57">
        <v>17</v>
      </c>
      <c r="B98" s="17" t="s">
        <v>10315</v>
      </c>
      <c r="C98" s="17">
        <v>4</v>
      </c>
      <c r="D98" s="17" t="s">
        <v>10143</v>
      </c>
      <c r="E98" s="17">
        <v>2011</v>
      </c>
      <c r="F98" s="17" t="s">
        <v>10138</v>
      </c>
      <c r="G98" s="132" t="s">
        <v>10316</v>
      </c>
      <c r="H98" s="17">
        <v>7180028016</v>
      </c>
    </row>
    <row r="99" spans="1:8" ht="39.9" customHeight="1" x14ac:dyDescent="0.2">
      <c r="A99" s="57">
        <v>18</v>
      </c>
      <c r="B99" s="17" t="s">
        <v>10317</v>
      </c>
      <c r="C99" s="17">
        <v>4</v>
      </c>
      <c r="D99" s="17" t="s">
        <v>10137</v>
      </c>
      <c r="E99" s="17">
        <v>2011</v>
      </c>
      <c r="F99" s="17" t="s">
        <v>10138</v>
      </c>
      <c r="G99" s="132" t="s">
        <v>10318</v>
      </c>
      <c r="H99" s="17">
        <v>7180028024</v>
      </c>
    </row>
    <row r="100" spans="1:8" ht="39.9" customHeight="1" x14ac:dyDescent="0.2">
      <c r="A100" s="57">
        <v>19</v>
      </c>
      <c r="B100" s="60" t="s">
        <v>10319</v>
      </c>
      <c r="C100" s="17">
        <v>4</v>
      </c>
      <c r="D100" s="17" t="s">
        <v>10137</v>
      </c>
      <c r="E100" s="17">
        <v>2011</v>
      </c>
      <c r="F100" s="17" t="s">
        <v>10138</v>
      </c>
      <c r="G100" s="132" t="s">
        <v>10320</v>
      </c>
      <c r="H100" s="17">
        <v>7180028032</v>
      </c>
    </row>
    <row r="101" spans="1:8" ht="39.9" customHeight="1" x14ac:dyDescent="0.2">
      <c r="A101" s="57">
        <v>20</v>
      </c>
      <c r="B101" s="17" t="s">
        <v>10321</v>
      </c>
      <c r="C101" s="17">
        <v>4</v>
      </c>
      <c r="D101" s="17" t="s">
        <v>10137</v>
      </c>
      <c r="E101" s="17">
        <v>2011</v>
      </c>
      <c r="F101" s="17" t="s">
        <v>10138</v>
      </c>
      <c r="G101" s="132" t="s">
        <v>10322</v>
      </c>
      <c r="H101" s="85">
        <v>7180028040</v>
      </c>
    </row>
    <row r="102" spans="1:8" ht="39.9" customHeight="1" x14ac:dyDescent="0.2">
      <c r="A102" s="57">
        <v>21</v>
      </c>
      <c r="B102" s="17" t="s">
        <v>10323</v>
      </c>
      <c r="C102" s="17">
        <v>4</v>
      </c>
      <c r="D102" s="17" t="s">
        <v>10137</v>
      </c>
      <c r="E102" s="17">
        <v>2011</v>
      </c>
      <c r="F102" s="17" t="s">
        <v>10138</v>
      </c>
      <c r="G102" s="132" t="s">
        <v>10324</v>
      </c>
      <c r="H102" s="90">
        <v>7180028057</v>
      </c>
    </row>
    <row r="103" spans="1:8" ht="39.9" customHeight="1" x14ac:dyDescent="0.2">
      <c r="A103" s="57">
        <v>22</v>
      </c>
      <c r="B103" s="17" t="s">
        <v>10325</v>
      </c>
      <c r="C103" s="17">
        <v>4</v>
      </c>
      <c r="D103" s="17" t="s">
        <v>10143</v>
      </c>
      <c r="E103" s="17">
        <v>2011</v>
      </c>
      <c r="F103" s="17" t="s">
        <v>10138</v>
      </c>
      <c r="G103" s="132" t="s">
        <v>10326</v>
      </c>
      <c r="H103" s="90">
        <v>7180028065</v>
      </c>
    </row>
    <row r="104" spans="1:8" ht="39.9" customHeight="1" x14ac:dyDescent="0.2">
      <c r="A104" s="57">
        <v>23</v>
      </c>
      <c r="B104" s="17" t="s">
        <v>10327</v>
      </c>
      <c r="C104" s="17">
        <v>4</v>
      </c>
      <c r="D104" s="17" t="s">
        <v>10137</v>
      </c>
      <c r="E104" s="17">
        <v>2011</v>
      </c>
      <c r="F104" s="17" t="s">
        <v>10138</v>
      </c>
      <c r="G104" s="132" t="s">
        <v>10328</v>
      </c>
      <c r="H104" s="90">
        <v>7180028073</v>
      </c>
    </row>
    <row r="105" spans="1:8" ht="39.9" customHeight="1" x14ac:dyDescent="0.2">
      <c r="A105" s="57">
        <v>24</v>
      </c>
      <c r="B105" s="17" t="s">
        <v>10329</v>
      </c>
      <c r="C105" s="17">
        <v>4</v>
      </c>
      <c r="D105" s="17" t="s">
        <v>10137</v>
      </c>
      <c r="E105" s="17">
        <v>2011</v>
      </c>
      <c r="F105" s="17" t="s">
        <v>10138</v>
      </c>
      <c r="G105" s="132" t="s">
        <v>10330</v>
      </c>
      <c r="H105" s="90">
        <v>7180028081</v>
      </c>
    </row>
    <row r="106" spans="1:8" ht="39.9" customHeight="1" x14ac:dyDescent="0.2">
      <c r="B106" s="477" t="s">
        <v>10679</v>
      </c>
      <c r="C106" s="477"/>
    </row>
    <row r="107" spans="1:8" ht="39.9" customHeight="1" thickBot="1" x14ac:dyDescent="0.25">
      <c r="B107" s="13" t="s">
        <v>5362</v>
      </c>
      <c r="C107" s="13" t="s">
        <v>10134</v>
      </c>
      <c r="D107" s="13" t="s">
        <v>5364</v>
      </c>
      <c r="E107" s="13" t="s">
        <v>5365</v>
      </c>
      <c r="F107" s="13" t="s">
        <v>5366</v>
      </c>
      <c r="G107" s="13" t="s">
        <v>5368</v>
      </c>
      <c r="H107" s="13" t="s">
        <v>5367</v>
      </c>
    </row>
    <row r="108" spans="1:8" ht="39.9" customHeight="1" thickTop="1" x14ac:dyDescent="0.2">
      <c r="A108" s="57">
        <v>1</v>
      </c>
      <c r="B108" s="17" t="s">
        <v>10135</v>
      </c>
      <c r="C108" s="17" t="s">
        <v>10136</v>
      </c>
      <c r="D108" s="17" t="s">
        <v>10137</v>
      </c>
      <c r="E108" s="17">
        <v>2011</v>
      </c>
      <c r="F108" s="17" t="s">
        <v>9160</v>
      </c>
      <c r="G108" s="132" t="s">
        <v>10139</v>
      </c>
      <c r="H108" s="17">
        <v>7180030277</v>
      </c>
    </row>
    <row r="109" spans="1:8" ht="39.9" customHeight="1" x14ac:dyDescent="0.2">
      <c r="A109" s="57">
        <v>2</v>
      </c>
      <c r="B109" s="60" t="s">
        <v>10140</v>
      </c>
      <c r="C109" s="17" t="s">
        <v>10136</v>
      </c>
      <c r="D109" s="17" t="s">
        <v>10137</v>
      </c>
      <c r="E109" s="17">
        <v>2011</v>
      </c>
      <c r="F109" s="17" t="s">
        <v>9160</v>
      </c>
      <c r="G109" s="132" t="s">
        <v>10141</v>
      </c>
      <c r="H109" s="85">
        <v>7180030285</v>
      </c>
    </row>
    <row r="110" spans="1:8" ht="39.9" customHeight="1" x14ac:dyDescent="0.2">
      <c r="A110" s="57">
        <v>3</v>
      </c>
      <c r="B110" s="17" t="s">
        <v>10683</v>
      </c>
      <c r="C110" s="17" t="s">
        <v>10136</v>
      </c>
      <c r="D110" s="17" t="s">
        <v>10137</v>
      </c>
      <c r="E110" s="17">
        <v>2011</v>
      </c>
      <c r="F110" s="17" t="s">
        <v>9160</v>
      </c>
      <c r="G110" s="132" t="s">
        <v>10144</v>
      </c>
      <c r="H110" s="87">
        <v>7180030293</v>
      </c>
    </row>
    <row r="111" spans="1:8" ht="39.9" customHeight="1" x14ac:dyDescent="0.2">
      <c r="A111" s="57">
        <v>4</v>
      </c>
      <c r="B111" s="17" t="s">
        <v>10684</v>
      </c>
      <c r="C111" s="17" t="s">
        <v>10136</v>
      </c>
      <c r="D111" s="17" t="s">
        <v>10137</v>
      </c>
      <c r="E111" s="17">
        <v>2011</v>
      </c>
      <c r="F111" s="17" t="s">
        <v>9160</v>
      </c>
      <c r="G111" s="132" t="s">
        <v>10145</v>
      </c>
      <c r="H111" s="87">
        <v>7180030301</v>
      </c>
    </row>
    <row r="112" spans="1:8" ht="39.9" customHeight="1" x14ac:dyDescent="0.2">
      <c r="A112" s="57">
        <v>5</v>
      </c>
      <c r="B112" s="17" t="s">
        <v>10146</v>
      </c>
      <c r="C112" s="17" t="s">
        <v>10136</v>
      </c>
      <c r="D112" s="17" t="s">
        <v>10137</v>
      </c>
      <c r="E112" s="17">
        <v>2011</v>
      </c>
      <c r="F112" s="17" t="s">
        <v>9160</v>
      </c>
      <c r="G112" s="132" t="s">
        <v>10147</v>
      </c>
      <c r="H112" s="99">
        <v>7180030319</v>
      </c>
    </row>
    <row r="113" spans="1:8" ht="39.9" customHeight="1" x14ac:dyDescent="0.2">
      <c r="A113" s="57">
        <v>6</v>
      </c>
      <c r="B113" s="17" t="s">
        <v>10685</v>
      </c>
      <c r="C113" s="17" t="s">
        <v>10136</v>
      </c>
      <c r="D113" s="17" t="s">
        <v>10137</v>
      </c>
      <c r="E113" s="17">
        <v>2011</v>
      </c>
      <c r="F113" s="17" t="s">
        <v>9160</v>
      </c>
      <c r="G113" s="132" t="s">
        <v>10148</v>
      </c>
      <c r="H113" s="99">
        <v>7180030327</v>
      </c>
    </row>
    <row r="114" spans="1:8" ht="39.9" customHeight="1" x14ac:dyDescent="0.2">
      <c r="A114" s="57">
        <v>7</v>
      </c>
      <c r="B114" s="17" t="s">
        <v>10686</v>
      </c>
      <c r="C114" s="17" t="s">
        <v>10136</v>
      </c>
      <c r="D114" s="17" t="s">
        <v>10137</v>
      </c>
      <c r="E114" s="17">
        <v>2011</v>
      </c>
      <c r="F114" s="17" t="s">
        <v>9160</v>
      </c>
      <c r="G114" s="132" t="s">
        <v>10149</v>
      </c>
      <c r="H114" s="87">
        <v>7180030335</v>
      </c>
    </row>
    <row r="115" spans="1:8" ht="39.9" customHeight="1" x14ac:dyDescent="0.2">
      <c r="A115" s="57">
        <v>8</v>
      </c>
      <c r="B115" s="17" t="s">
        <v>10150</v>
      </c>
      <c r="C115" s="17" t="s">
        <v>10136</v>
      </c>
      <c r="D115" s="17" t="s">
        <v>10137</v>
      </c>
      <c r="E115" s="17">
        <v>2011</v>
      </c>
      <c r="F115" s="17" t="s">
        <v>9160</v>
      </c>
      <c r="G115" s="132" t="s">
        <v>10151</v>
      </c>
      <c r="H115" s="87">
        <v>7180030343</v>
      </c>
    </row>
    <row r="116" spans="1:8" ht="39.9" customHeight="1" x14ac:dyDescent="0.2">
      <c r="A116" s="57">
        <v>9</v>
      </c>
      <c r="B116" s="17" t="s">
        <v>10152</v>
      </c>
      <c r="C116" s="17" t="s">
        <v>10136</v>
      </c>
      <c r="D116" s="17" t="s">
        <v>10137</v>
      </c>
      <c r="E116" s="17">
        <v>2011</v>
      </c>
      <c r="F116" s="17" t="s">
        <v>9160</v>
      </c>
      <c r="G116" s="132" t="s">
        <v>10153</v>
      </c>
      <c r="H116" s="87">
        <v>7180030350</v>
      </c>
    </row>
    <row r="117" spans="1:8" ht="39.9" customHeight="1" x14ac:dyDescent="0.2">
      <c r="A117" s="57">
        <v>10</v>
      </c>
      <c r="B117" s="17" t="s">
        <v>10154</v>
      </c>
      <c r="C117" s="17" t="s">
        <v>10136</v>
      </c>
      <c r="D117" s="17" t="s">
        <v>10137</v>
      </c>
      <c r="E117" s="17">
        <v>2011</v>
      </c>
      <c r="F117" s="17" t="s">
        <v>9160</v>
      </c>
      <c r="G117" s="132" t="s">
        <v>10155</v>
      </c>
      <c r="H117" s="87">
        <v>7180030343</v>
      </c>
    </row>
    <row r="118" spans="1:8" ht="39.9" customHeight="1" x14ac:dyDescent="0.2">
      <c r="A118" s="57">
        <v>11</v>
      </c>
      <c r="B118" s="17" t="s">
        <v>10156</v>
      </c>
      <c r="C118" s="17" t="s">
        <v>10136</v>
      </c>
      <c r="D118" s="17" t="s">
        <v>10137</v>
      </c>
      <c r="E118" s="17">
        <v>2011</v>
      </c>
      <c r="F118" s="17" t="s">
        <v>9160</v>
      </c>
      <c r="G118" s="132" t="s">
        <v>10157</v>
      </c>
      <c r="H118" s="87">
        <v>7180030376</v>
      </c>
    </row>
    <row r="119" spans="1:8" ht="39.9" customHeight="1" x14ac:dyDescent="0.2">
      <c r="A119" s="57">
        <v>12</v>
      </c>
      <c r="B119" s="17" t="s">
        <v>10158</v>
      </c>
      <c r="C119" s="17" t="s">
        <v>10136</v>
      </c>
      <c r="D119" s="17" t="s">
        <v>10137</v>
      </c>
      <c r="E119" s="17">
        <v>2011</v>
      </c>
      <c r="F119" s="17" t="s">
        <v>9160</v>
      </c>
      <c r="G119" s="132" t="s">
        <v>10159</v>
      </c>
      <c r="H119" s="17">
        <v>7180030384</v>
      </c>
    </row>
    <row r="120" spans="1:8" ht="39.9" customHeight="1" x14ac:dyDescent="0.2">
      <c r="A120" s="57">
        <v>13</v>
      </c>
      <c r="B120" s="17" t="s">
        <v>10160</v>
      </c>
      <c r="C120" s="17" t="s">
        <v>10136</v>
      </c>
      <c r="D120" s="17" t="s">
        <v>10137</v>
      </c>
      <c r="E120" s="17">
        <v>2011</v>
      </c>
      <c r="F120" s="17" t="s">
        <v>9160</v>
      </c>
      <c r="G120" s="132" t="s">
        <v>10161</v>
      </c>
      <c r="H120" s="17">
        <v>7180030392</v>
      </c>
    </row>
    <row r="121" spans="1:8" ht="39.9" customHeight="1" x14ac:dyDescent="0.2">
      <c r="A121" s="57">
        <v>14</v>
      </c>
      <c r="B121" s="17" t="s">
        <v>10162</v>
      </c>
      <c r="C121" s="17" t="s">
        <v>10136</v>
      </c>
      <c r="D121" s="17" t="s">
        <v>10137</v>
      </c>
      <c r="E121" s="17">
        <v>2011</v>
      </c>
      <c r="F121" s="17" t="s">
        <v>9160</v>
      </c>
      <c r="G121" s="132" t="s">
        <v>10163</v>
      </c>
      <c r="H121" s="17">
        <v>7180030400</v>
      </c>
    </row>
    <row r="122" spans="1:8" ht="39.9" customHeight="1" x14ac:dyDescent="0.2">
      <c r="A122" s="57">
        <v>15</v>
      </c>
      <c r="B122" s="17" t="s">
        <v>10164</v>
      </c>
      <c r="C122" s="17" t="s">
        <v>10136</v>
      </c>
      <c r="D122" s="17" t="s">
        <v>10137</v>
      </c>
      <c r="E122" s="17">
        <v>2011</v>
      </c>
      <c r="F122" s="17" t="s">
        <v>9160</v>
      </c>
      <c r="G122" s="132" t="s">
        <v>10165</v>
      </c>
      <c r="H122" s="17">
        <v>718030418</v>
      </c>
    </row>
    <row r="123" spans="1:8" ht="39.9" customHeight="1" x14ac:dyDescent="0.2">
      <c r="A123" s="57">
        <v>16</v>
      </c>
      <c r="B123" s="17" t="s">
        <v>10166</v>
      </c>
      <c r="C123" s="17" t="s">
        <v>10136</v>
      </c>
      <c r="D123" s="17" t="s">
        <v>10137</v>
      </c>
      <c r="E123" s="17">
        <v>2011</v>
      </c>
      <c r="F123" s="17" t="s">
        <v>9160</v>
      </c>
      <c r="G123" s="132" t="s">
        <v>10167</v>
      </c>
      <c r="H123" s="17">
        <v>7180030426</v>
      </c>
    </row>
    <row r="124" spans="1:8" ht="39.9" customHeight="1" x14ac:dyDescent="0.2">
      <c r="A124" s="57">
        <v>17</v>
      </c>
      <c r="B124" s="17" t="s">
        <v>10168</v>
      </c>
      <c r="C124" s="17" t="s">
        <v>10136</v>
      </c>
      <c r="D124" s="17" t="s">
        <v>10137</v>
      </c>
      <c r="E124" s="17">
        <v>2011</v>
      </c>
      <c r="F124" s="17" t="s">
        <v>9160</v>
      </c>
      <c r="G124" s="132" t="s">
        <v>10169</v>
      </c>
      <c r="H124" s="17">
        <v>7180030434</v>
      </c>
    </row>
    <row r="125" spans="1:8" ht="39.9" customHeight="1" x14ac:dyDescent="0.2">
      <c r="A125" s="57">
        <v>18</v>
      </c>
      <c r="B125" s="17" t="s">
        <v>10170</v>
      </c>
      <c r="C125" s="17" t="s">
        <v>10136</v>
      </c>
      <c r="D125" s="17" t="s">
        <v>10137</v>
      </c>
      <c r="E125" s="17">
        <v>2011</v>
      </c>
      <c r="F125" s="17" t="s">
        <v>9160</v>
      </c>
      <c r="G125" s="132" t="s">
        <v>10171</v>
      </c>
      <c r="H125" s="17">
        <v>7180030442</v>
      </c>
    </row>
    <row r="126" spans="1:8" ht="39.9" customHeight="1" x14ac:dyDescent="0.2">
      <c r="A126" s="57">
        <v>19</v>
      </c>
      <c r="B126" s="60" t="s">
        <v>10172</v>
      </c>
      <c r="C126" s="17" t="s">
        <v>10136</v>
      </c>
      <c r="D126" s="17" t="s">
        <v>10137</v>
      </c>
      <c r="E126" s="17">
        <v>2011</v>
      </c>
      <c r="F126" s="17" t="s">
        <v>9160</v>
      </c>
      <c r="G126" s="132" t="s">
        <v>10173</v>
      </c>
      <c r="H126" s="85">
        <v>7180030459</v>
      </c>
    </row>
    <row r="127" spans="1:8" ht="39.9" customHeight="1" x14ac:dyDescent="0.2">
      <c r="A127" s="57">
        <v>20</v>
      </c>
      <c r="B127" s="17" t="s">
        <v>10687</v>
      </c>
      <c r="C127" s="17" t="s">
        <v>10136</v>
      </c>
      <c r="D127" s="17" t="s">
        <v>10137</v>
      </c>
      <c r="E127" s="17">
        <v>2011</v>
      </c>
      <c r="F127" s="17" t="s">
        <v>9160</v>
      </c>
      <c r="G127" s="132" t="s">
        <v>10175</v>
      </c>
      <c r="H127" s="90">
        <v>7180030467</v>
      </c>
    </row>
    <row r="128" spans="1:8" ht="39.9" customHeight="1" x14ac:dyDescent="0.2">
      <c r="A128" s="57">
        <v>21</v>
      </c>
      <c r="B128" s="17" t="s">
        <v>10176</v>
      </c>
      <c r="C128" s="17" t="s">
        <v>10136</v>
      </c>
      <c r="D128" s="17" t="s">
        <v>10137</v>
      </c>
      <c r="E128" s="17">
        <v>2011</v>
      </c>
      <c r="F128" s="17" t="s">
        <v>9160</v>
      </c>
      <c r="G128" s="132" t="s">
        <v>10177</v>
      </c>
      <c r="H128" s="90">
        <v>7180030475</v>
      </c>
    </row>
    <row r="129" spans="1:8" ht="39.9" customHeight="1" x14ac:dyDescent="0.2">
      <c r="A129" s="57">
        <v>22</v>
      </c>
      <c r="B129" s="17" t="s">
        <v>10178</v>
      </c>
      <c r="C129" s="17" t="s">
        <v>10136</v>
      </c>
      <c r="D129" s="17" t="s">
        <v>10137</v>
      </c>
      <c r="E129" s="17">
        <v>2011</v>
      </c>
      <c r="F129" s="17" t="s">
        <v>9160</v>
      </c>
      <c r="G129" s="132" t="s">
        <v>10179</v>
      </c>
      <c r="H129" s="90">
        <v>7180030483</v>
      </c>
    </row>
    <row r="130" spans="1:8" ht="39.9" customHeight="1" x14ac:dyDescent="0.2">
      <c r="A130" s="57">
        <v>23</v>
      </c>
      <c r="B130" s="17" t="s">
        <v>10180</v>
      </c>
      <c r="C130" s="17" t="s">
        <v>10136</v>
      </c>
      <c r="D130" s="17" t="s">
        <v>10137</v>
      </c>
      <c r="E130" s="17">
        <v>2011</v>
      </c>
      <c r="F130" s="17" t="s">
        <v>9160</v>
      </c>
      <c r="G130" s="132" t="s">
        <v>10181</v>
      </c>
      <c r="H130" s="90">
        <v>7180030491</v>
      </c>
    </row>
    <row r="131" spans="1:8" ht="39.9" customHeight="1" x14ac:dyDescent="0.2">
      <c r="A131" s="57">
        <v>24</v>
      </c>
      <c r="B131" s="17" t="s">
        <v>10182</v>
      </c>
      <c r="C131" s="17" t="s">
        <v>10136</v>
      </c>
      <c r="D131" s="17" t="s">
        <v>10137</v>
      </c>
      <c r="E131" s="17">
        <v>2011</v>
      </c>
      <c r="F131" s="17" t="s">
        <v>9160</v>
      </c>
      <c r="G131" s="132" t="s">
        <v>10183</v>
      </c>
      <c r="H131" s="90">
        <v>7180030509</v>
      </c>
    </row>
    <row r="132" spans="1:8" ht="39.9" customHeight="1" x14ac:dyDescent="0.2">
      <c r="B132" s="477" t="s">
        <v>10680</v>
      </c>
      <c r="C132" s="477"/>
    </row>
    <row r="133" spans="1:8" ht="39.9" customHeight="1" thickBot="1" x14ac:dyDescent="0.25">
      <c r="B133" s="13" t="s">
        <v>5362</v>
      </c>
      <c r="C133" s="13" t="s">
        <v>10134</v>
      </c>
      <c r="D133" s="13" t="s">
        <v>5364</v>
      </c>
      <c r="E133" s="13" t="s">
        <v>5365</v>
      </c>
      <c r="F133" s="13" t="s">
        <v>5366</v>
      </c>
      <c r="G133" s="13" t="s">
        <v>5368</v>
      </c>
      <c r="H133" s="13" t="s">
        <v>5367</v>
      </c>
    </row>
    <row r="134" spans="1:8" ht="39.9" customHeight="1" thickTop="1" x14ac:dyDescent="0.2">
      <c r="A134" s="57">
        <v>1</v>
      </c>
      <c r="B134" s="17" t="s">
        <v>10185</v>
      </c>
      <c r="C134" s="17">
        <v>2</v>
      </c>
      <c r="D134" s="17" t="s">
        <v>10137</v>
      </c>
      <c r="E134" s="17">
        <v>2011</v>
      </c>
      <c r="F134" s="17" t="s">
        <v>9160</v>
      </c>
      <c r="G134" s="132" t="s">
        <v>10186</v>
      </c>
      <c r="H134" s="17">
        <v>7180030517</v>
      </c>
    </row>
    <row r="135" spans="1:8" ht="39.9" customHeight="1" x14ac:dyDescent="0.2">
      <c r="A135" s="57">
        <v>2</v>
      </c>
      <c r="B135" s="60" t="s">
        <v>10187</v>
      </c>
      <c r="C135" s="17">
        <v>2</v>
      </c>
      <c r="D135" s="17" t="s">
        <v>10137</v>
      </c>
      <c r="E135" s="17">
        <v>2011</v>
      </c>
      <c r="F135" s="17" t="s">
        <v>9160</v>
      </c>
      <c r="G135" s="132" t="s">
        <v>10188</v>
      </c>
      <c r="H135" s="85">
        <v>7180030525</v>
      </c>
    </row>
    <row r="136" spans="1:8" ht="39.9" customHeight="1" x14ac:dyDescent="0.2">
      <c r="A136" s="57">
        <v>3</v>
      </c>
      <c r="B136" s="17" t="s">
        <v>10189</v>
      </c>
      <c r="C136" s="17">
        <v>2</v>
      </c>
      <c r="D136" s="17" t="s">
        <v>10137</v>
      </c>
      <c r="E136" s="17">
        <v>2011</v>
      </c>
      <c r="F136" s="17" t="s">
        <v>9160</v>
      </c>
      <c r="G136" s="132" t="s">
        <v>10190</v>
      </c>
      <c r="H136" s="87">
        <v>7180030533</v>
      </c>
    </row>
    <row r="137" spans="1:8" ht="39.9" customHeight="1" x14ac:dyDescent="0.2">
      <c r="A137" s="57">
        <v>4</v>
      </c>
      <c r="B137" s="17" t="s">
        <v>10191</v>
      </c>
      <c r="C137" s="17">
        <v>2</v>
      </c>
      <c r="D137" s="17" t="s">
        <v>10137</v>
      </c>
      <c r="E137" s="17">
        <v>2011</v>
      </c>
      <c r="F137" s="17" t="s">
        <v>9160</v>
      </c>
      <c r="G137" s="132" t="s">
        <v>10192</v>
      </c>
      <c r="H137" s="87">
        <v>7180030541</v>
      </c>
    </row>
    <row r="138" spans="1:8" ht="39.9" customHeight="1" x14ac:dyDescent="0.2">
      <c r="A138" s="57">
        <v>5</v>
      </c>
      <c r="B138" s="17" t="s">
        <v>10193</v>
      </c>
      <c r="C138" s="17">
        <v>2</v>
      </c>
      <c r="D138" s="17" t="s">
        <v>10137</v>
      </c>
      <c r="E138" s="17">
        <v>2011</v>
      </c>
      <c r="F138" s="17" t="s">
        <v>9160</v>
      </c>
      <c r="G138" s="132" t="s">
        <v>10194</v>
      </c>
      <c r="H138" s="99">
        <v>7180030558</v>
      </c>
    </row>
    <row r="139" spans="1:8" ht="39.9" customHeight="1" x14ac:dyDescent="0.2">
      <c r="A139" s="57">
        <v>6</v>
      </c>
      <c r="B139" s="17" t="s">
        <v>10195</v>
      </c>
      <c r="C139" s="17">
        <v>2</v>
      </c>
      <c r="D139" s="17" t="s">
        <v>10137</v>
      </c>
      <c r="E139" s="17">
        <v>2011</v>
      </c>
      <c r="F139" s="17" t="s">
        <v>9160</v>
      </c>
      <c r="G139" s="132" t="s">
        <v>10196</v>
      </c>
      <c r="H139" s="99">
        <v>7180030566</v>
      </c>
    </row>
    <row r="140" spans="1:8" ht="39.9" customHeight="1" x14ac:dyDescent="0.2">
      <c r="A140" s="57">
        <v>7</v>
      </c>
      <c r="B140" s="17" t="s">
        <v>10197</v>
      </c>
      <c r="C140" s="17">
        <v>2</v>
      </c>
      <c r="D140" s="17" t="s">
        <v>10137</v>
      </c>
      <c r="E140" s="17">
        <v>2011</v>
      </c>
      <c r="F140" s="17" t="s">
        <v>9160</v>
      </c>
      <c r="G140" s="132" t="s">
        <v>10198</v>
      </c>
      <c r="H140" s="87">
        <v>7180030574</v>
      </c>
    </row>
    <row r="141" spans="1:8" ht="39.9" customHeight="1" x14ac:dyDescent="0.2">
      <c r="A141" s="57">
        <v>8</v>
      </c>
      <c r="B141" s="17" t="s">
        <v>10199</v>
      </c>
      <c r="C141" s="17">
        <v>2</v>
      </c>
      <c r="D141" s="17" t="s">
        <v>10137</v>
      </c>
      <c r="E141" s="17">
        <v>2011</v>
      </c>
      <c r="F141" s="17" t="s">
        <v>9160</v>
      </c>
      <c r="G141" s="132" t="s">
        <v>10200</v>
      </c>
      <c r="H141" s="87">
        <v>7180030582</v>
      </c>
    </row>
    <row r="142" spans="1:8" ht="39.9" customHeight="1" x14ac:dyDescent="0.2">
      <c r="A142" s="57">
        <v>9</v>
      </c>
      <c r="B142" s="17" t="s">
        <v>10201</v>
      </c>
      <c r="C142" s="17">
        <v>2</v>
      </c>
      <c r="D142" s="17" t="s">
        <v>10137</v>
      </c>
      <c r="E142" s="17">
        <v>2011</v>
      </c>
      <c r="F142" s="17" t="s">
        <v>9160</v>
      </c>
      <c r="G142" s="132" t="s">
        <v>10202</v>
      </c>
      <c r="H142" s="87">
        <v>7180030590</v>
      </c>
    </row>
    <row r="143" spans="1:8" ht="39.9" customHeight="1" x14ac:dyDescent="0.2">
      <c r="A143" s="57">
        <v>10</v>
      </c>
      <c r="B143" s="17" t="s">
        <v>10203</v>
      </c>
      <c r="C143" s="17">
        <v>2</v>
      </c>
      <c r="D143" s="17" t="s">
        <v>10137</v>
      </c>
      <c r="E143" s="17">
        <v>2011</v>
      </c>
      <c r="F143" s="17" t="s">
        <v>9160</v>
      </c>
      <c r="G143" s="132" t="s">
        <v>10204</v>
      </c>
      <c r="H143" s="87">
        <v>7180030608</v>
      </c>
    </row>
    <row r="144" spans="1:8" ht="39.9" customHeight="1" x14ac:dyDescent="0.2">
      <c r="A144" s="57">
        <v>11</v>
      </c>
      <c r="B144" s="17" t="s">
        <v>10205</v>
      </c>
      <c r="C144" s="17">
        <v>2</v>
      </c>
      <c r="D144" s="17" t="s">
        <v>10137</v>
      </c>
      <c r="E144" s="17">
        <v>2011</v>
      </c>
      <c r="F144" s="17" t="s">
        <v>9160</v>
      </c>
      <c r="G144" s="132" t="s">
        <v>10206</v>
      </c>
      <c r="H144" s="87">
        <v>7180030616</v>
      </c>
    </row>
    <row r="145" spans="1:8" ht="39.9" customHeight="1" x14ac:dyDescent="0.2">
      <c r="A145" s="57">
        <v>12</v>
      </c>
      <c r="B145" s="17" t="s">
        <v>10207</v>
      </c>
      <c r="C145" s="17">
        <v>2</v>
      </c>
      <c r="D145" s="17" t="s">
        <v>10137</v>
      </c>
      <c r="E145" s="17">
        <v>2011</v>
      </c>
      <c r="F145" s="17" t="s">
        <v>9160</v>
      </c>
      <c r="G145" s="132" t="s">
        <v>10208</v>
      </c>
      <c r="H145" s="17">
        <v>7180030624</v>
      </c>
    </row>
    <row r="146" spans="1:8" ht="39.9" customHeight="1" x14ac:dyDescent="0.2">
      <c r="A146" s="57">
        <v>13</v>
      </c>
      <c r="B146" s="17" t="s">
        <v>10209</v>
      </c>
      <c r="C146" s="17">
        <v>2</v>
      </c>
      <c r="D146" s="17" t="s">
        <v>10137</v>
      </c>
      <c r="E146" s="17">
        <v>2011</v>
      </c>
      <c r="F146" s="17" t="s">
        <v>9160</v>
      </c>
      <c r="G146" s="132" t="s">
        <v>10210</v>
      </c>
      <c r="H146" s="17">
        <v>7180030632</v>
      </c>
    </row>
    <row r="147" spans="1:8" ht="39.9" customHeight="1" x14ac:dyDescent="0.2">
      <c r="A147" s="57">
        <v>14</v>
      </c>
      <c r="B147" s="17" t="s">
        <v>10211</v>
      </c>
      <c r="C147" s="17">
        <v>2</v>
      </c>
      <c r="D147" s="17" t="s">
        <v>10137</v>
      </c>
      <c r="E147" s="17">
        <v>2011</v>
      </c>
      <c r="F147" s="17" t="s">
        <v>9160</v>
      </c>
      <c r="G147" s="132" t="s">
        <v>10212</v>
      </c>
      <c r="H147" s="17">
        <v>7180030640</v>
      </c>
    </row>
    <row r="148" spans="1:8" ht="39.9" customHeight="1" x14ac:dyDescent="0.2">
      <c r="A148" s="57">
        <v>15</v>
      </c>
      <c r="B148" s="17" t="s">
        <v>10213</v>
      </c>
      <c r="C148" s="17">
        <v>2</v>
      </c>
      <c r="D148" s="17" t="s">
        <v>10137</v>
      </c>
      <c r="E148" s="17">
        <v>2011</v>
      </c>
      <c r="F148" s="17" t="s">
        <v>9160</v>
      </c>
      <c r="G148" s="132" t="s">
        <v>10214</v>
      </c>
      <c r="H148" s="17">
        <v>7180030657</v>
      </c>
    </row>
    <row r="149" spans="1:8" ht="39.9" customHeight="1" x14ac:dyDescent="0.2">
      <c r="A149" s="57">
        <v>16</v>
      </c>
      <c r="B149" s="17" t="s">
        <v>10215</v>
      </c>
      <c r="C149" s="17">
        <v>2</v>
      </c>
      <c r="D149" s="17" t="s">
        <v>10137</v>
      </c>
      <c r="E149" s="17">
        <v>2011</v>
      </c>
      <c r="F149" s="17" t="s">
        <v>9160</v>
      </c>
      <c r="G149" s="132" t="s">
        <v>10216</v>
      </c>
      <c r="H149" s="17">
        <v>7180030665</v>
      </c>
    </row>
    <row r="150" spans="1:8" ht="39.9" customHeight="1" x14ac:dyDescent="0.2">
      <c r="A150" s="57">
        <v>17</v>
      </c>
      <c r="B150" s="17" t="s">
        <v>10217</v>
      </c>
      <c r="C150" s="17">
        <v>2</v>
      </c>
      <c r="D150" s="17" t="s">
        <v>10137</v>
      </c>
      <c r="E150" s="17">
        <v>2011</v>
      </c>
      <c r="F150" s="17" t="s">
        <v>9160</v>
      </c>
      <c r="G150" s="132" t="s">
        <v>10218</v>
      </c>
      <c r="H150" s="17">
        <v>718003673</v>
      </c>
    </row>
    <row r="151" spans="1:8" ht="39.9" customHeight="1" x14ac:dyDescent="0.2">
      <c r="A151" s="57">
        <v>18</v>
      </c>
      <c r="B151" s="17" t="s">
        <v>10219</v>
      </c>
      <c r="C151" s="17">
        <v>2</v>
      </c>
      <c r="D151" s="17" t="s">
        <v>10137</v>
      </c>
      <c r="E151" s="17">
        <v>2011</v>
      </c>
      <c r="F151" s="17" t="s">
        <v>9160</v>
      </c>
      <c r="G151" s="132" t="s">
        <v>10220</v>
      </c>
      <c r="H151" s="17">
        <v>7180030681</v>
      </c>
    </row>
    <row r="152" spans="1:8" ht="39.9" customHeight="1" x14ac:dyDescent="0.2">
      <c r="A152" s="57">
        <v>19</v>
      </c>
      <c r="B152" s="60" t="s">
        <v>10221</v>
      </c>
      <c r="C152" s="17">
        <v>2</v>
      </c>
      <c r="D152" s="17" t="s">
        <v>10137</v>
      </c>
      <c r="E152" s="17">
        <v>2011</v>
      </c>
      <c r="F152" s="17" t="s">
        <v>9160</v>
      </c>
      <c r="G152" s="132" t="s">
        <v>10222</v>
      </c>
      <c r="H152" s="90">
        <v>7180030699</v>
      </c>
    </row>
    <row r="153" spans="1:8" ht="39.9" customHeight="1" x14ac:dyDescent="0.2">
      <c r="A153" s="57">
        <v>20</v>
      </c>
      <c r="B153" s="17" t="s">
        <v>10223</v>
      </c>
      <c r="C153" s="17">
        <v>2</v>
      </c>
      <c r="D153" s="17" t="s">
        <v>10137</v>
      </c>
      <c r="E153" s="17">
        <v>2011</v>
      </c>
      <c r="F153" s="17" t="s">
        <v>9160</v>
      </c>
      <c r="G153" s="132" t="s">
        <v>10224</v>
      </c>
      <c r="H153" s="90">
        <v>7180030707</v>
      </c>
    </row>
    <row r="154" spans="1:8" ht="39.9" customHeight="1" x14ac:dyDescent="0.2">
      <c r="A154" s="57">
        <v>21</v>
      </c>
      <c r="B154" s="17" t="s">
        <v>10225</v>
      </c>
      <c r="C154" s="17">
        <v>2</v>
      </c>
      <c r="D154" s="17" t="s">
        <v>10137</v>
      </c>
      <c r="E154" s="17">
        <v>2011</v>
      </c>
      <c r="F154" s="17" t="s">
        <v>9160</v>
      </c>
      <c r="G154" s="132" t="s">
        <v>10226</v>
      </c>
      <c r="H154" s="90">
        <v>7180030715</v>
      </c>
    </row>
    <row r="155" spans="1:8" ht="39.9" customHeight="1" x14ac:dyDescent="0.2">
      <c r="A155" s="57">
        <v>22</v>
      </c>
      <c r="B155" s="17" t="s">
        <v>10227</v>
      </c>
      <c r="C155" s="17">
        <v>2</v>
      </c>
      <c r="D155" s="17" t="s">
        <v>10137</v>
      </c>
      <c r="E155" s="17">
        <v>2011</v>
      </c>
      <c r="F155" s="17" t="s">
        <v>9160</v>
      </c>
      <c r="G155" s="132" t="s">
        <v>10228</v>
      </c>
      <c r="H155" s="90">
        <v>7180030723</v>
      </c>
    </row>
    <row r="156" spans="1:8" ht="39.9" customHeight="1" x14ac:dyDescent="0.2">
      <c r="A156" s="57">
        <v>23</v>
      </c>
      <c r="B156" s="17" t="s">
        <v>10229</v>
      </c>
      <c r="C156" s="17">
        <v>2</v>
      </c>
      <c r="D156" s="17" t="s">
        <v>10137</v>
      </c>
      <c r="E156" s="17">
        <v>2011</v>
      </c>
      <c r="F156" s="17" t="s">
        <v>9160</v>
      </c>
      <c r="G156" s="132" t="s">
        <v>10230</v>
      </c>
      <c r="H156" s="90">
        <v>7180030731</v>
      </c>
    </row>
    <row r="157" spans="1:8" ht="39.9" customHeight="1" x14ac:dyDescent="0.2">
      <c r="A157" s="57">
        <v>24</v>
      </c>
      <c r="B157" s="17" t="s">
        <v>10231</v>
      </c>
      <c r="C157" s="17">
        <v>2</v>
      </c>
      <c r="D157" s="17" t="s">
        <v>10137</v>
      </c>
      <c r="E157" s="17">
        <v>2011</v>
      </c>
      <c r="F157" s="17" t="s">
        <v>9160</v>
      </c>
      <c r="G157" s="132" t="s">
        <v>10232</v>
      </c>
      <c r="H157" s="90">
        <v>7180030749</v>
      </c>
    </row>
    <row r="158" spans="1:8" ht="39.9" customHeight="1" x14ac:dyDescent="0.2">
      <c r="B158" s="477" t="s">
        <v>10681</v>
      </c>
      <c r="C158" s="477"/>
    </row>
    <row r="159" spans="1:8" ht="39.9" customHeight="1" thickBot="1" x14ac:dyDescent="0.25">
      <c r="B159" s="13" t="s">
        <v>5362</v>
      </c>
      <c r="C159" s="13" t="s">
        <v>10134</v>
      </c>
      <c r="D159" s="13" t="s">
        <v>5364</v>
      </c>
      <c r="E159" s="13" t="s">
        <v>5365</v>
      </c>
      <c r="F159" s="13" t="s">
        <v>5366</v>
      </c>
      <c r="G159" s="13" t="s">
        <v>5368</v>
      </c>
      <c r="H159" s="13" t="s">
        <v>5367</v>
      </c>
    </row>
    <row r="160" spans="1:8" ht="39.9" customHeight="1" thickTop="1" x14ac:dyDescent="0.2">
      <c r="A160" s="57">
        <v>1</v>
      </c>
      <c r="B160" s="17" t="s">
        <v>10234</v>
      </c>
      <c r="C160" s="17">
        <v>3</v>
      </c>
      <c r="D160" s="17" t="s">
        <v>10137</v>
      </c>
      <c r="E160" s="17">
        <v>2011</v>
      </c>
      <c r="F160" s="17" t="s">
        <v>9160</v>
      </c>
      <c r="G160" s="132" t="s">
        <v>10235</v>
      </c>
      <c r="H160" s="17">
        <v>7180030756</v>
      </c>
    </row>
    <row r="161" spans="1:8" ht="39.9" customHeight="1" x14ac:dyDescent="0.2">
      <c r="A161" s="57">
        <v>2</v>
      </c>
      <c r="B161" s="60" t="s">
        <v>10236</v>
      </c>
      <c r="C161" s="17">
        <v>3</v>
      </c>
      <c r="D161" s="17" t="s">
        <v>10137</v>
      </c>
      <c r="E161" s="17">
        <v>2011</v>
      </c>
      <c r="F161" s="17" t="s">
        <v>9160</v>
      </c>
      <c r="G161" s="132" t="s">
        <v>10237</v>
      </c>
      <c r="H161" s="85">
        <v>7180030764</v>
      </c>
    </row>
    <row r="162" spans="1:8" ht="39.9" customHeight="1" x14ac:dyDescent="0.2">
      <c r="A162" s="57">
        <v>3</v>
      </c>
      <c r="B162" s="17" t="s">
        <v>10238</v>
      </c>
      <c r="C162" s="17">
        <v>3</v>
      </c>
      <c r="D162" s="17" t="s">
        <v>10137</v>
      </c>
      <c r="E162" s="17">
        <v>2011</v>
      </c>
      <c r="F162" s="17" t="s">
        <v>9160</v>
      </c>
      <c r="G162" s="132" t="s">
        <v>10239</v>
      </c>
      <c r="H162" s="87">
        <v>7180030772</v>
      </c>
    </row>
    <row r="163" spans="1:8" ht="39.9" customHeight="1" x14ac:dyDescent="0.2">
      <c r="A163" s="57">
        <v>4</v>
      </c>
      <c r="B163" s="17" t="s">
        <v>10240</v>
      </c>
      <c r="C163" s="17">
        <v>3</v>
      </c>
      <c r="D163" s="17" t="s">
        <v>10137</v>
      </c>
      <c r="E163" s="17">
        <v>2011</v>
      </c>
      <c r="F163" s="17" t="s">
        <v>9160</v>
      </c>
      <c r="G163" s="132" t="s">
        <v>10241</v>
      </c>
      <c r="H163" s="87">
        <v>7180030780</v>
      </c>
    </row>
    <row r="164" spans="1:8" ht="39.9" customHeight="1" x14ac:dyDescent="0.2">
      <c r="A164" s="57">
        <v>5</v>
      </c>
      <c r="B164" s="17" t="s">
        <v>10242</v>
      </c>
      <c r="C164" s="17">
        <v>3</v>
      </c>
      <c r="D164" s="17" t="s">
        <v>10137</v>
      </c>
      <c r="E164" s="17">
        <v>2011</v>
      </c>
      <c r="F164" s="17" t="s">
        <v>9160</v>
      </c>
      <c r="G164" s="132" t="s">
        <v>10243</v>
      </c>
      <c r="H164" s="99">
        <v>7180030798</v>
      </c>
    </row>
    <row r="165" spans="1:8" ht="39.9" customHeight="1" x14ac:dyDescent="0.2">
      <c r="A165" s="57">
        <v>6</v>
      </c>
      <c r="B165" s="17" t="s">
        <v>10244</v>
      </c>
      <c r="C165" s="17">
        <v>3</v>
      </c>
      <c r="D165" s="17" t="s">
        <v>10137</v>
      </c>
      <c r="E165" s="17">
        <v>2011</v>
      </c>
      <c r="F165" s="17" t="s">
        <v>9160</v>
      </c>
      <c r="G165" s="132" t="s">
        <v>10245</v>
      </c>
      <c r="H165" s="99">
        <v>7180030806</v>
      </c>
    </row>
    <row r="166" spans="1:8" ht="39.9" customHeight="1" x14ac:dyDescent="0.2">
      <c r="A166" s="57">
        <v>7</v>
      </c>
      <c r="B166" s="17" t="s">
        <v>10246</v>
      </c>
      <c r="C166" s="17">
        <v>3</v>
      </c>
      <c r="D166" s="17" t="s">
        <v>10137</v>
      </c>
      <c r="E166" s="17">
        <v>2011</v>
      </c>
      <c r="F166" s="17" t="s">
        <v>9160</v>
      </c>
      <c r="G166" s="132" t="s">
        <v>10247</v>
      </c>
      <c r="H166" s="87">
        <v>7180030814</v>
      </c>
    </row>
    <row r="167" spans="1:8" ht="39.9" customHeight="1" x14ac:dyDescent="0.2">
      <c r="A167" s="57">
        <v>8</v>
      </c>
      <c r="B167" s="17" t="s">
        <v>10248</v>
      </c>
      <c r="C167" s="17">
        <v>3</v>
      </c>
      <c r="D167" s="17" t="s">
        <v>10137</v>
      </c>
      <c r="E167" s="17">
        <v>2011</v>
      </c>
      <c r="F167" s="17" t="s">
        <v>9160</v>
      </c>
      <c r="G167" s="132" t="s">
        <v>10249</v>
      </c>
      <c r="H167" s="87">
        <v>7180030822</v>
      </c>
    </row>
    <row r="168" spans="1:8" ht="39.9" customHeight="1" x14ac:dyDescent="0.2">
      <c r="A168" s="57">
        <v>9</v>
      </c>
      <c r="B168" s="17" t="s">
        <v>10250</v>
      </c>
      <c r="C168" s="17">
        <v>3</v>
      </c>
      <c r="D168" s="17" t="s">
        <v>10137</v>
      </c>
      <c r="E168" s="17">
        <v>2011</v>
      </c>
      <c r="F168" s="17" t="s">
        <v>9160</v>
      </c>
      <c r="G168" s="132" t="s">
        <v>10251</v>
      </c>
      <c r="H168" s="87">
        <v>7180030830</v>
      </c>
    </row>
    <row r="169" spans="1:8" ht="39.9" customHeight="1" x14ac:dyDescent="0.2">
      <c r="A169" s="57">
        <v>10</v>
      </c>
      <c r="B169" s="17" t="s">
        <v>10252</v>
      </c>
      <c r="C169" s="17">
        <v>3</v>
      </c>
      <c r="D169" s="17" t="s">
        <v>10137</v>
      </c>
      <c r="E169" s="17">
        <v>2011</v>
      </c>
      <c r="F169" s="17" t="s">
        <v>9160</v>
      </c>
      <c r="G169" s="132" t="s">
        <v>10253</v>
      </c>
      <c r="H169" s="87">
        <v>7180030757</v>
      </c>
    </row>
    <row r="170" spans="1:8" ht="39.9" customHeight="1" x14ac:dyDescent="0.2">
      <c r="A170" s="57">
        <v>11</v>
      </c>
      <c r="B170" s="17" t="s">
        <v>10254</v>
      </c>
      <c r="C170" s="17">
        <v>3</v>
      </c>
      <c r="D170" s="17" t="s">
        <v>10137</v>
      </c>
      <c r="E170" s="17">
        <v>2011</v>
      </c>
      <c r="F170" s="17" t="s">
        <v>9160</v>
      </c>
      <c r="G170" s="132" t="s">
        <v>10255</v>
      </c>
      <c r="H170" s="87">
        <v>7180030855</v>
      </c>
    </row>
    <row r="171" spans="1:8" ht="39.9" customHeight="1" x14ac:dyDescent="0.2">
      <c r="A171" s="57">
        <v>12</v>
      </c>
      <c r="B171" s="17" t="s">
        <v>10256</v>
      </c>
      <c r="C171" s="17">
        <v>3</v>
      </c>
      <c r="D171" s="17" t="s">
        <v>10137</v>
      </c>
      <c r="E171" s="17">
        <v>2011</v>
      </c>
      <c r="F171" s="17" t="s">
        <v>9160</v>
      </c>
      <c r="G171" s="132" t="s">
        <v>10257</v>
      </c>
      <c r="H171" s="17">
        <v>7180030871</v>
      </c>
    </row>
    <row r="172" spans="1:8" ht="39.9" customHeight="1" x14ac:dyDescent="0.2">
      <c r="A172" s="57">
        <v>13</v>
      </c>
      <c r="B172" s="17" t="s">
        <v>10258</v>
      </c>
      <c r="C172" s="17">
        <v>3</v>
      </c>
      <c r="D172" s="17" t="s">
        <v>10137</v>
      </c>
      <c r="E172" s="17">
        <v>2011</v>
      </c>
      <c r="F172" s="17" t="s">
        <v>9160</v>
      </c>
      <c r="G172" s="132" t="s">
        <v>10259</v>
      </c>
      <c r="H172" s="17">
        <v>7180030889</v>
      </c>
    </row>
    <row r="173" spans="1:8" ht="39.9" customHeight="1" x14ac:dyDescent="0.2">
      <c r="A173" s="57">
        <v>14</v>
      </c>
      <c r="B173" s="17" t="s">
        <v>10260</v>
      </c>
      <c r="C173" s="17">
        <v>3</v>
      </c>
      <c r="D173" s="17" t="s">
        <v>10137</v>
      </c>
      <c r="E173" s="17">
        <v>2011</v>
      </c>
      <c r="F173" s="17" t="s">
        <v>9160</v>
      </c>
      <c r="G173" s="132" t="s">
        <v>10261</v>
      </c>
      <c r="H173" s="17">
        <v>7180030897</v>
      </c>
    </row>
    <row r="174" spans="1:8" ht="39.9" customHeight="1" x14ac:dyDescent="0.2">
      <c r="A174" s="57">
        <v>15</v>
      </c>
      <c r="B174" s="17" t="s">
        <v>10262</v>
      </c>
      <c r="C174" s="17">
        <v>3</v>
      </c>
      <c r="D174" s="17" t="s">
        <v>10137</v>
      </c>
      <c r="E174" s="17">
        <v>2011</v>
      </c>
      <c r="F174" s="17" t="s">
        <v>9160</v>
      </c>
      <c r="G174" s="132" t="s">
        <v>10263</v>
      </c>
      <c r="H174" s="17">
        <v>7180030905</v>
      </c>
    </row>
    <row r="175" spans="1:8" ht="39.9" customHeight="1" x14ac:dyDescent="0.2">
      <c r="A175" s="57">
        <v>16</v>
      </c>
      <c r="B175" s="17" t="s">
        <v>10264</v>
      </c>
      <c r="C175" s="17">
        <v>3</v>
      </c>
      <c r="D175" s="17" t="s">
        <v>10137</v>
      </c>
      <c r="E175" s="17">
        <v>2011</v>
      </c>
      <c r="F175" s="17" t="s">
        <v>9160</v>
      </c>
      <c r="G175" s="132" t="s">
        <v>10265</v>
      </c>
      <c r="H175" s="17">
        <v>7180030913</v>
      </c>
    </row>
    <row r="176" spans="1:8" ht="39.9" customHeight="1" x14ac:dyDescent="0.2">
      <c r="A176" s="57">
        <v>17</v>
      </c>
      <c r="B176" s="17" t="s">
        <v>10266</v>
      </c>
      <c r="C176" s="17">
        <v>3</v>
      </c>
      <c r="D176" s="17" t="s">
        <v>10137</v>
      </c>
      <c r="E176" s="17">
        <v>2011</v>
      </c>
      <c r="F176" s="17" t="s">
        <v>9160</v>
      </c>
      <c r="G176" s="132" t="s">
        <v>10267</v>
      </c>
      <c r="H176" s="17">
        <v>7180030921</v>
      </c>
    </row>
    <row r="177" spans="1:8" ht="39.9" customHeight="1" x14ac:dyDescent="0.2">
      <c r="A177" s="57">
        <v>18</v>
      </c>
      <c r="B177" s="17" t="s">
        <v>10268</v>
      </c>
      <c r="C177" s="17">
        <v>3</v>
      </c>
      <c r="D177" s="17" t="s">
        <v>10137</v>
      </c>
      <c r="E177" s="17">
        <v>2011</v>
      </c>
      <c r="F177" s="17" t="s">
        <v>9160</v>
      </c>
      <c r="G177" s="132" t="s">
        <v>10269</v>
      </c>
      <c r="H177" s="17">
        <v>7180030939</v>
      </c>
    </row>
    <row r="178" spans="1:8" ht="39.9" customHeight="1" x14ac:dyDescent="0.2">
      <c r="A178" s="57">
        <v>19</v>
      </c>
      <c r="B178" s="60" t="s">
        <v>10270</v>
      </c>
      <c r="C178" s="17">
        <v>3</v>
      </c>
      <c r="D178" s="17" t="s">
        <v>10137</v>
      </c>
      <c r="E178" s="17">
        <v>2011</v>
      </c>
      <c r="F178" s="17" t="s">
        <v>9160</v>
      </c>
      <c r="G178" s="132" t="s">
        <v>10271</v>
      </c>
      <c r="H178" s="85">
        <v>7180030947</v>
      </c>
    </row>
    <row r="179" spans="1:8" ht="39.9" customHeight="1" x14ac:dyDescent="0.2">
      <c r="A179" s="57">
        <v>20</v>
      </c>
      <c r="B179" s="17" t="s">
        <v>10272</v>
      </c>
      <c r="C179" s="17">
        <v>3</v>
      </c>
      <c r="D179" s="17" t="s">
        <v>10137</v>
      </c>
      <c r="E179" s="17">
        <v>2011</v>
      </c>
      <c r="F179" s="17" t="s">
        <v>9160</v>
      </c>
      <c r="G179" s="132" t="s">
        <v>10273</v>
      </c>
      <c r="H179" s="90">
        <v>7180030954</v>
      </c>
    </row>
    <row r="180" spans="1:8" ht="39.9" customHeight="1" x14ac:dyDescent="0.2">
      <c r="A180" s="57">
        <v>21</v>
      </c>
      <c r="B180" s="17" t="s">
        <v>10274</v>
      </c>
      <c r="C180" s="17">
        <v>3</v>
      </c>
      <c r="D180" s="17" t="s">
        <v>10137</v>
      </c>
      <c r="E180" s="17">
        <v>2011</v>
      </c>
      <c r="F180" s="17" t="s">
        <v>9160</v>
      </c>
      <c r="G180" s="132" t="s">
        <v>10275</v>
      </c>
      <c r="H180" s="90">
        <v>7180030962</v>
      </c>
    </row>
    <row r="181" spans="1:8" ht="39.9" customHeight="1" x14ac:dyDescent="0.2">
      <c r="A181" s="57">
        <v>22</v>
      </c>
      <c r="B181" s="17" t="s">
        <v>10276</v>
      </c>
      <c r="C181" s="17">
        <v>3</v>
      </c>
      <c r="D181" s="17" t="s">
        <v>10137</v>
      </c>
      <c r="E181" s="17">
        <v>2011</v>
      </c>
      <c r="F181" s="17" t="s">
        <v>9160</v>
      </c>
      <c r="G181" s="132" t="s">
        <v>10277</v>
      </c>
      <c r="H181" s="90">
        <v>7180030970</v>
      </c>
    </row>
    <row r="182" spans="1:8" ht="39.9" customHeight="1" x14ac:dyDescent="0.2">
      <c r="A182" s="57">
        <v>23</v>
      </c>
      <c r="B182" s="17" t="s">
        <v>10278</v>
      </c>
      <c r="C182" s="17">
        <v>3</v>
      </c>
      <c r="D182" s="17" t="s">
        <v>10137</v>
      </c>
      <c r="E182" s="17">
        <v>2011</v>
      </c>
      <c r="F182" s="17" t="s">
        <v>9160</v>
      </c>
      <c r="G182" s="132" t="s">
        <v>10279</v>
      </c>
      <c r="H182" s="90">
        <v>7180030988</v>
      </c>
    </row>
    <row r="183" spans="1:8" ht="39.9" customHeight="1" x14ac:dyDescent="0.2">
      <c r="A183" s="57">
        <v>24</v>
      </c>
      <c r="B183" s="17" t="s">
        <v>10280</v>
      </c>
      <c r="C183" s="17">
        <v>3</v>
      </c>
      <c r="D183" s="17" t="s">
        <v>10137</v>
      </c>
      <c r="E183" s="17">
        <v>2011</v>
      </c>
      <c r="F183" s="17" t="s">
        <v>9160</v>
      </c>
      <c r="G183" s="132" t="s">
        <v>10281</v>
      </c>
      <c r="H183" s="90">
        <v>7180030996</v>
      </c>
    </row>
    <row r="184" spans="1:8" ht="39.9" customHeight="1" x14ac:dyDescent="0.2">
      <c r="B184" s="477" t="s">
        <v>10682</v>
      </c>
      <c r="C184" s="477"/>
    </row>
    <row r="185" spans="1:8" ht="39.9" customHeight="1" thickBot="1" x14ac:dyDescent="0.25">
      <c r="B185" s="13" t="s">
        <v>5362</v>
      </c>
      <c r="C185" s="13" t="s">
        <v>10134</v>
      </c>
      <c r="D185" s="13" t="s">
        <v>5364</v>
      </c>
      <c r="E185" s="13" t="s">
        <v>5365</v>
      </c>
      <c r="F185" s="13" t="s">
        <v>5366</v>
      </c>
      <c r="G185" s="13" t="s">
        <v>5368</v>
      </c>
      <c r="H185" s="13" t="s">
        <v>5367</v>
      </c>
    </row>
    <row r="186" spans="1:8" ht="39.9" customHeight="1" thickTop="1" x14ac:dyDescent="0.2">
      <c r="A186" s="57">
        <v>1</v>
      </c>
      <c r="B186" s="17" t="s">
        <v>10283</v>
      </c>
      <c r="C186" s="17">
        <v>4</v>
      </c>
      <c r="D186" s="17" t="s">
        <v>10137</v>
      </c>
      <c r="E186" s="17">
        <v>2011</v>
      </c>
      <c r="F186" s="17" t="s">
        <v>9160</v>
      </c>
      <c r="G186" s="132" t="s">
        <v>10284</v>
      </c>
      <c r="H186" s="17">
        <v>7180031002</v>
      </c>
    </row>
    <row r="187" spans="1:8" ht="39.9" customHeight="1" x14ac:dyDescent="0.2">
      <c r="A187" s="57">
        <v>2</v>
      </c>
      <c r="B187" s="60" t="s">
        <v>10285</v>
      </c>
      <c r="C187" s="17">
        <v>4</v>
      </c>
      <c r="D187" s="17" t="s">
        <v>10137</v>
      </c>
      <c r="E187" s="17">
        <v>2011</v>
      </c>
      <c r="F187" s="17" t="s">
        <v>9160</v>
      </c>
      <c r="G187" s="132" t="s">
        <v>10286</v>
      </c>
      <c r="H187" s="85">
        <v>7180031010</v>
      </c>
    </row>
    <row r="188" spans="1:8" ht="39.9" customHeight="1" x14ac:dyDescent="0.2">
      <c r="A188" s="57">
        <v>3</v>
      </c>
      <c r="B188" s="17" t="s">
        <v>10287</v>
      </c>
      <c r="C188" s="17">
        <v>4</v>
      </c>
      <c r="D188" s="17" t="s">
        <v>10137</v>
      </c>
      <c r="E188" s="17">
        <v>2011</v>
      </c>
      <c r="F188" s="17" t="s">
        <v>9160</v>
      </c>
      <c r="G188" s="132" t="s">
        <v>10288</v>
      </c>
      <c r="H188" s="87">
        <v>7180031028</v>
      </c>
    </row>
    <row r="189" spans="1:8" ht="39.9" customHeight="1" x14ac:dyDescent="0.2">
      <c r="A189" s="57">
        <v>4</v>
      </c>
      <c r="B189" s="17" t="s">
        <v>10289</v>
      </c>
      <c r="C189" s="17">
        <v>4</v>
      </c>
      <c r="D189" s="17" t="s">
        <v>10137</v>
      </c>
      <c r="E189" s="17">
        <v>2011</v>
      </c>
      <c r="F189" s="17" t="s">
        <v>9160</v>
      </c>
      <c r="G189" s="132" t="s">
        <v>10290</v>
      </c>
      <c r="H189" s="87">
        <v>7180031036</v>
      </c>
    </row>
    <row r="190" spans="1:8" ht="39.9" customHeight="1" x14ac:dyDescent="0.2">
      <c r="A190" s="57">
        <v>5</v>
      </c>
      <c r="B190" s="17" t="s">
        <v>10291</v>
      </c>
      <c r="C190" s="17">
        <v>4</v>
      </c>
      <c r="D190" s="17" t="s">
        <v>10137</v>
      </c>
      <c r="E190" s="17">
        <v>2011</v>
      </c>
      <c r="F190" s="17" t="s">
        <v>9160</v>
      </c>
      <c r="G190" s="132" t="s">
        <v>10292</v>
      </c>
      <c r="H190" s="99">
        <v>7180031044</v>
      </c>
    </row>
    <row r="191" spans="1:8" ht="39.9" customHeight="1" x14ac:dyDescent="0.2">
      <c r="A191" s="57">
        <v>6</v>
      </c>
      <c r="B191" s="17" t="s">
        <v>10293</v>
      </c>
      <c r="C191" s="17">
        <v>4</v>
      </c>
      <c r="D191" s="17" t="s">
        <v>10137</v>
      </c>
      <c r="E191" s="17">
        <v>2011</v>
      </c>
      <c r="F191" s="17" t="s">
        <v>9160</v>
      </c>
      <c r="G191" s="132" t="s">
        <v>10294</v>
      </c>
      <c r="H191" s="99">
        <v>7180031051</v>
      </c>
    </row>
    <row r="192" spans="1:8" ht="39.9" customHeight="1" x14ac:dyDescent="0.2">
      <c r="A192" s="57">
        <v>7</v>
      </c>
      <c r="B192" s="17" t="s">
        <v>10295</v>
      </c>
      <c r="C192" s="17">
        <v>4</v>
      </c>
      <c r="D192" s="17" t="s">
        <v>10137</v>
      </c>
      <c r="E192" s="17">
        <v>2011</v>
      </c>
      <c r="F192" s="17" t="s">
        <v>9160</v>
      </c>
      <c r="G192" s="132" t="s">
        <v>10296</v>
      </c>
      <c r="H192" s="87">
        <v>7180031069</v>
      </c>
    </row>
    <row r="193" spans="1:8" ht="39.9" customHeight="1" x14ac:dyDescent="0.2">
      <c r="A193" s="57">
        <v>8</v>
      </c>
      <c r="B193" s="17" t="s">
        <v>10297</v>
      </c>
      <c r="C193" s="17">
        <v>4</v>
      </c>
      <c r="D193" s="17" t="s">
        <v>10137</v>
      </c>
      <c r="E193" s="17">
        <v>2011</v>
      </c>
      <c r="F193" s="17" t="s">
        <v>9160</v>
      </c>
      <c r="G193" s="132" t="s">
        <v>10298</v>
      </c>
      <c r="H193" s="87">
        <v>7180031077</v>
      </c>
    </row>
    <row r="194" spans="1:8" ht="39.9" customHeight="1" x14ac:dyDescent="0.2">
      <c r="A194" s="57">
        <v>9</v>
      </c>
      <c r="B194" s="17" t="s">
        <v>10299</v>
      </c>
      <c r="C194" s="17">
        <v>4</v>
      </c>
      <c r="D194" s="17" t="s">
        <v>10137</v>
      </c>
      <c r="E194" s="17">
        <v>2011</v>
      </c>
      <c r="F194" s="17" t="s">
        <v>9160</v>
      </c>
      <c r="G194" s="132" t="s">
        <v>10300</v>
      </c>
      <c r="H194" s="87">
        <v>7180031085</v>
      </c>
    </row>
    <row r="195" spans="1:8" ht="39.9" customHeight="1" x14ac:dyDescent="0.2">
      <c r="A195" s="57">
        <v>10</v>
      </c>
      <c r="B195" s="17" t="s">
        <v>10301</v>
      </c>
      <c r="C195" s="17">
        <v>4</v>
      </c>
      <c r="D195" s="17" t="s">
        <v>10137</v>
      </c>
      <c r="E195" s="17">
        <v>2011</v>
      </c>
      <c r="F195" s="17" t="s">
        <v>9160</v>
      </c>
      <c r="G195" s="132" t="s">
        <v>10302</v>
      </c>
      <c r="H195" s="87">
        <v>7180037093</v>
      </c>
    </row>
    <row r="196" spans="1:8" ht="39.9" customHeight="1" x14ac:dyDescent="0.2">
      <c r="A196" s="57">
        <v>11</v>
      </c>
      <c r="B196" s="17" t="s">
        <v>10303</v>
      </c>
      <c r="C196" s="17">
        <v>4</v>
      </c>
      <c r="D196" s="17" t="s">
        <v>10137</v>
      </c>
      <c r="E196" s="17">
        <v>2011</v>
      </c>
      <c r="F196" s="17" t="s">
        <v>9160</v>
      </c>
      <c r="G196" s="132" t="s">
        <v>10304</v>
      </c>
      <c r="H196" s="87">
        <v>7180031101</v>
      </c>
    </row>
    <row r="197" spans="1:8" ht="39.9" customHeight="1" x14ac:dyDescent="0.2">
      <c r="A197" s="57">
        <v>12</v>
      </c>
      <c r="B197" s="17" t="s">
        <v>10305</v>
      </c>
      <c r="C197" s="17">
        <v>4</v>
      </c>
      <c r="D197" s="17" t="s">
        <v>10137</v>
      </c>
      <c r="E197" s="17">
        <v>2011</v>
      </c>
      <c r="F197" s="17" t="s">
        <v>9160</v>
      </c>
      <c r="G197" s="132" t="s">
        <v>10306</v>
      </c>
      <c r="H197" s="17">
        <v>7180031119</v>
      </c>
    </row>
    <row r="198" spans="1:8" ht="39.9" customHeight="1" x14ac:dyDescent="0.2">
      <c r="A198" s="57">
        <v>13</v>
      </c>
      <c r="B198" s="17" t="s">
        <v>10307</v>
      </c>
      <c r="C198" s="17">
        <v>4</v>
      </c>
      <c r="D198" s="17" t="s">
        <v>10137</v>
      </c>
      <c r="E198" s="17">
        <v>2011</v>
      </c>
      <c r="F198" s="17" t="s">
        <v>9160</v>
      </c>
      <c r="G198" s="132" t="s">
        <v>10308</v>
      </c>
      <c r="H198" s="17">
        <v>7180031127</v>
      </c>
    </row>
    <row r="199" spans="1:8" ht="39.9" customHeight="1" x14ac:dyDescent="0.2">
      <c r="A199" s="57">
        <v>14</v>
      </c>
      <c r="B199" s="17" t="s">
        <v>10309</v>
      </c>
      <c r="C199" s="17">
        <v>4</v>
      </c>
      <c r="D199" s="17" t="s">
        <v>10137</v>
      </c>
      <c r="E199" s="17">
        <v>2011</v>
      </c>
      <c r="F199" s="17" t="s">
        <v>9160</v>
      </c>
      <c r="G199" s="132" t="s">
        <v>10310</v>
      </c>
      <c r="H199" s="17">
        <v>7180031135</v>
      </c>
    </row>
    <row r="200" spans="1:8" ht="39.9" customHeight="1" x14ac:dyDescent="0.2">
      <c r="A200" s="57">
        <v>15</v>
      </c>
      <c r="B200" s="17" t="s">
        <v>10311</v>
      </c>
      <c r="C200" s="17">
        <v>4</v>
      </c>
      <c r="D200" s="17" t="s">
        <v>10137</v>
      </c>
      <c r="E200" s="17">
        <v>2011</v>
      </c>
      <c r="F200" s="17" t="s">
        <v>9160</v>
      </c>
      <c r="G200" s="132" t="s">
        <v>10312</v>
      </c>
      <c r="H200" s="17">
        <v>7180031143</v>
      </c>
    </row>
    <row r="201" spans="1:8" ht="39.9" customHeight="1" x14ac:dyDescent="0.2">
      <c r="A201" s="57">
        <v>16</v>
      </c>
      <c r="B201" s="17" t="s">
        <v>10313</v>
      </c>
      <c r="C201" s="17">
        <v>4</v>
      </c>
      <c r="D201" s="17" t="s">
        <v>10137</v>
      </c>
      <c r="E201" s="17">
        <v>2011</v>
      </c>
      <c r="F201" s="17" t="s">
        <v>9160</v>
      </c>
      <c r="G201" s="132" t="s">
        <v>10314</v>
      </c>
      <c r="H201" s="17">
        <v>7180031150</v>
      </c>
    </row>
    <row r="202" spans="1:8" ht="39.9" customHeight="1" x14ac:dyDescent="0.2">
      <c r="A202" s="57">
        <v>17</v>
      </c>
      <c r="B202" s="17" t="s">
        <v>10315</v>
      </c>
      <c r="C202" s="17">
        <v>4</v>
      </c>
      <c r="D202" s="17" t="s">
        <v>10137</v>
      </c>
      <c r="E202" s="17">
        <v>2011</v>
      </c>
      <c r="F202" s="17" t="s">
        <v>9160</v>
      </c>
      <c r="G202" s="132" t="s">
        <v>10316</v>
      </c>
      <c r="H202" s="17">
        <v>7180031168</v>
      </c>
    </row>
    <row r="203" spans="1:8" ht="39.9" customHeight="1" x14ac:dyDescent="0.2">
      <c r="A203" s="57">
        <v>18</v>
      </c>
      <c r="B203" s="17" t="s">
        <v>10317</v>
      </c>
      <c r="C203" s="17">
        <v>4</v>
      </c>
      <c r="D203" s="17" t="s">
        <v>10137</v>
      </c>
      <c r="E203" s="17">
        <v>2011</v>
      </c>
      <c r="F203" s="17" t="s">
        <v>9160</v>
      </c>
      <c r="G203" s="132" t="s">
        <v>10318</v>
      </c>
      <c r="H203" s="17">
        <v>7180031176</v>
      </c>
    </row>
    <row r="204" spans="1:8" ht="39.9" customHeight="1" x14ac:dyDescent="0.2">
      <c r="A204" s="57">
        <v>19</v>
      </c>
      <c r="B204" s="60" t="s">
        <v>10319</v>
      </c>
      <c r="C204" s="17">
        <v>4</v>
      </c>
      <c r="D204" s="17" t="s">
        <v>10137</v>
      </c>
      <c r="E204" s="17">
        <v>2011</v>
      </c>
      <c r="F204" s="17" t="s">
        <v>9160</v>
      </c>
      <c r="G204" s="132" t="s">
        <v>10320</v>
      </c>
      <c r="H204" s="17">
        <v>7180031184</v>
      </c>
    </row>
    <row r="205" spans="1:8" ht="39.9" customHeight="1" x14ac:dyDescent="0.2">
      <c r="A205" s="57">
        <v>20</v>
      </c>
      <c r="B205" s="17" t="s">
        <v>10321</v>
      </c>
      <c r="C205" s="17">
        <v>4</v>
      </c>
      <c r="D205" s="17" t="s">
        <v>10137</v>
      </c>
      <c r="E205" s="17">
        <v>2011</v>
      </c>
      <c r="F205" s="17" t="s">
        <v>9160</v>
      </c>
      <c r="G205" s="132" t="s">
        <v>10322</v>
      </c>
      <c r="H205" s="85">
        <v>7180031192</v>
      </c>
    </row>
    <row r="206" spans="1:8" ht="39.9" customHeight="1" x14ac:dyDescent="0.2">
      <c r="A206" s="57">
        <v>21</v>
      </c>
      <c r="B206" s="17" t="s">
        <v>10323</v>
      </c>
      <c r="C206" s="17">
        <v>4</v>
      </c>
      <c r="D206" s="17" t="s">
        <v>10137</v>
      </c>
      <c r="E206" s="17">
        <v>2011</v>
      </c>
      <c r="F206" s="17" t="s">
        <v>9160</v>
      </c>
      <c r="G206" s="132" t="s">
        <v>10324</v>
      </c>
      <c r="H206" s="90">
        <v>7180031200</v>
      </c>
    </row>
    <row r="207" spans="1:8" ht="39.9" customHeight="1" x14ac:dyDescent="0.2">
      <c r="A207" s="57">
        <v>22</v>
      </c>
      <c r="B207" s="17" t="s">
        <v>10325</v>
      </c>
      <c r="C207" s="17">
        <v>4</v>
      </c>
      <c r="D207" s="17" t="s">
        <v>10137</v>
      </c>
      <c r="E207" s="17">
        <v>2011</v>
      </c>
      <c r="F207" s="17" t="s">
        <v>9160</v>
      </c>
      <c r="G207" s="132" t="s">
        <v>10326</v>
      </c>
      <c r="H207" s="90">
        <v>7180031218</v>
      </c>
    </row>
    <row r="208" spans="1:8" ht="39.9" customHeight="1" x14ac:dyDescent="0.2">
      <c r="A208" s="57">
        <v>23</v>
      </c>
      <c r="B208" s="17" t="s">
        <v>10327</v>
      </c>
      <c r="C208" s="17">
        <v>4</v>
      </c>
      <c r="D208" s="17" t="s">
        <v>10137</v>
      </c>
      <c r="E208" s="17">
        <v>2011</v>
      </c>
      <c r="F208" s="17" t="s">
        <v>9160</v>
      </c>
      <c r="G208" s="132" t="s">
        <v>10328</v>
      </c>
      <c r="H208" s="90">
        <v>7180031226</v>
      </c>
    </row>
    <row r="209" spans="1:8" ht="39.9" customHeight="1" x14ac:dyDescent="0.2">
      <c r="A209" s="57">
        <v>24</v>
      </c>
      <c r="B209" s="17" t="s">
        <v>10329</v>
      </c>
      <c r="C209" s="17">
        <v>4</v>
      </c>
      <c r="D209" s="17" t="s">
        <v>10137</v>
      </c>
      <c r="E209" s="17">
        <v>2011</v>
      </c>
      <c r="F209" s="17" t="s">
        <v>9160</v>
      </c>
      <c r="G209" s="132" t="s">
        <v>10330</v>
      </c>
      <c r="H209" s="90">
        <v>7180031234</v>
      </c>
    </row>
    <row r="210" spans="1:8" ht="39.9" customHeight="1" x14ac:dyDescent="0.2">
      <c r="B210" s="477" t="s">
        <v>10331</v>
      </c>
      <c r="C210" s="477"/>
    </row>
    <row r="211" spans="1:8" ht="39.9" customHeight="1" thickBot="1" x14ac:dyDescent="0.25">
      <c r="B211" s="13" t="s">
        <v>5362</v>
      </c>
      <c r="C211" s="13" t="s">
        <v>10134</v>
      </c>
      <c r="D211" s="13" t="s">
        <v>5364</v>
      </c>
      <c r="E211" s="13" t="s">
        <v>5365</v>
      </c>
      <c r="F211" s="13" t="s">
        <v>5366</v>
      </c>
      <c r="G211" s="13" t="s">
        <v>5368</v>
      </c>
      <c r="H211" s="13" t="s">
        <v>5367</v>
      </c>
    </row>
    <row r="212" spans="1:8" ht="39.9" customHeight="1" thickTop="1" x14ac:dyDescent="0.2">
      <c r="A212" s="57">
        <v>1</v>
      </c>
      <c r="B212" s="17" t="s">
        <v>10332</v>
      </c>
      <c r="C212" s="17">
        <v>5</v>
      </c>
      <c r="D212" s="17" t="s">
        <v>10137</v>
      </c>
      <c r="E212" s="17">
        <v>2011</v>
      </c>
      <c r="F212" s="17" t="s">
        <v>10138</v>
      </c>
      <c r="G212" s="132" t="s">
        <v>10333</v>
      </c>
      <c r="H212" s="17">
        <v>7180028099</v>
      </c>
    </row>
    <row r="213" spans="1:8" ht="39.9" customHeight="1" x14ac:dyDescent="0.2">
      <c r="A213" s="57">
        <v>2</v>
      </c>
      <c r="B213" s="60" t="s">
        <v>10334</v>
      </c>
      <c r="C213" s="17">
        <v>5</v>
      </c>
      <c r="D213" s="17" t="s">
        <v>10137</v>
      </c>
      <c r="E213" s="17">
        <v>2011</v>
      </c>
      <c r="F213" s="17" t="s">
        <v>10138</v>
      </c>
      <c r="G213" s="132" t="s">
        <v>10335</v>
      </c>
      <c r="H213" s="85">
        <v>7180028107</v>
      </c>
    </row>
    <row r="214" spans="1:8" ht="39.9" customHeight="1" x14ac:dyDescent="0.2">
      <c r="A214" s="57">
        <v>3</v>
      </c>
      <c r="B214" s="17" t="s">
        <v>10336</v>
      </c>
      <c r="C214" s="17">
        <v>5</v>
      </c>
      <c r="D214" s="17" t="s">
        <v>10137</v>
      </c>
      <c r="E214" s="17">
        <v>2011</v>
      </c>
      <c r="F214" s="17" t="s">
        <v>10138</v>
      </c>
      <c r="G214" s="132" t="s">
        <v>10337</v>
      </c>
      <c r="H214" s="87">
        <v>7180028115</v>
      </c>
    </row>
    <row r="215" spans="1:8" ht="39.9" customHeight="1" x14ac:dyDescent="0.2">
      <c r="A215" s="57">
        <v>4</v>
      </c>
      <c r="B215" s="17" t="s">
        <v>10338</v>
      </c>
      <c r="C215" s="17">
        <v>5</v>
      </c>
      <c r="D215" s="17" t="s">
        <v>10137</v>
      </c>
      <c r="E215" s="17">
        <v>2011</v>
      </c>
      <c r="F215" s="17" t="s">
        <v>10138</v>
      </c>
      <c r="G215" s="132" t="s">
        <v>10339</v>
      </c>
      <c r="H215" s="87">
        <v>7180028123</v>
      </c>
    </row>
    <row r="216" spans="1:8" ht="39.9" customHeight="1" x14ac:dyDescent="0.2">
      <c r="A216" s="57">
        <v>5</v>
      </c>
      <c r="B216" s="17" t="s">
        <v>10340</v>
      </c>
      <c r="C216" s="17">
        <v>5</v>
      </c>
      <c r="D216" s="17" t="s">
        <v>10137</v>
      </c>
      <c r="E216" s="17">
        <v>2011</v>
      </c>
      <c r="F216" s="17" t="s">
        <v>10138</v>
      </c>
      <c r="G216" s="132" t="s">
        <v>10341</v>
      </c>
      <c r="H216" s="87">
        <v>7180028131</v>
      </c>
    </row>
    <row r="217" spans="1:8" ht="39.9" customHeight="1" x14ac:dyDescent="0.2">
      <c r="A217" s="57">
        <v>6</v>
      </c>
      <c r="B217" s="17" t="s">
        <v>10342</v>
      </c>
      <c r="C217" s="17">
        <v>5</v>
      </c>
      <c r="D217" s="17" t="s">
        <v>10137</v>
      </c>
      <c r="E217" s="17">
        <v>2011</v>
      </c>
      <c r="F217" s="17" t="s">
        <v>10138</v>
      </c>
      <c r="G217" s="132" t="s">
        <v>10343</v>
      </c>
      <c r="H217" s="99">
        <v>7180028149</v>
      </c>
    </row>
    <row r="218" spans="1:8" ht="39.9" customHeight="1" x14ac:dyDescent="0.2">
      <c r="A218" s="57">
        <v>7</v>
      </c>
      <c r="B218" s="17" t="s">
        <v>10344</v>
      </c>
      <c r="C218" s="17">
        <v>5</v>
      </c>
      <c r="D218" s="17" t="s">
        <v>10137</v>
      </c>
      <c r="E218" s="17">
        <v>2011</v>
      </c>
      <c r="F218" s="17" t="s">
        <v>10138</v>
      </c>
      <c r="G218" s="132" t="s">
        <v>10345</v>
      </c>
      <c r="H218" s="99">
        <v>7180028156</v>
      </c>
    </row>
    <row r="219" spans="1:8" ht="39.9" customHeight="1" x14ac:dyDescent="0.2">
      <c r="A219" s="57">
        <v>8</v>
      </c>
      <c r="B219" s="17" t="s">
        <v>10346</v>
      </c>
      <c r="C219" s="17">
        <v>5</v>
      </c>
      <c r="D219" s="17" t="s">
        <v>10137</v>
      </c>
      <c r="E219" s="17">
        <v>2011</v>
      </c>
      <c r="F219" s="17" t="s">
        <v>10138</v>
      </c>
      <c r="G219" s="132" t="s">
        <v>10347</v>
      </c>
      <c r="H219" s="87">
        <v>7180028164</v>
      </c>
    </row>
    <row r="220" spans="1:8" ht="39.9" customHeight="1" x14ac:dyDescent="0.2">
      <c r="A220" s="57">
        <v>9</v>
      </c>
      <c r="B220" s="17" t="s">
        <v>10348</v>
      </c>
      <c r="C220" s="17">
        <v>5</v>
      </c>
      <c r="D220" s="17" t="s">
        <v>10137</v>
      </c>
      <c r="E220" s="17">
        <v>2011</v>
      </c>
      <c r="F220" s="17" t="s">
        <v>10174</v>
      </c>
      <c r="G220" s="132" t="s">
        <v>10349</v>
      </c>
      <c r="H220" s="87">
        <v>7180028172</v>
      </c>
    </row>
    <row r="221" spans="1:8" ht="39.9" customHeight="1" x14ac:dyDescent="0.2">
      <c r="A221" s="57">
        <v>10</v>
      </c>
      <c r="B221" s="17" t="s">
        <v>10350</v>
      </c>
      <c r="C221" s="17">
        <v>5</v>
      </c>
      <c r="D221" s="17" t="s">
        <v>10137</v>
      </c>
      <c r="E221" s="17">
        <v>2011</v>
      </c>
      <c r="F221" s="17" t="s">
        <v>10138</v>
      </c>
      <c r="G221" s="132" t="s">
        <v>10351</v>
      </c>
      <c r="H221" s="87">
        <v>7180028180</v>
      </c>
    </row>
    <row r="222" spans="1:8" ht="39.9" customHeight="1" x14ac:dyDescent="0.2">
      <c r="A222" s="57">
        <v>11</v>
      </c>
      <c r="B222" s="17" t="s">
        <v>10352</v>
      </c>
      <c r="C222" s="17">
        <v>5</v>
      </c>
      <c r="D222" s="17" t="s">
        <v>10143</v>
      </c>
      <c r="E222" s="17">
        <v>2011</v>
      </c>
      <c r="F222" s="17" t="s">
        <v>10138</v>
      </c>
      <c r="G222" s="132" t="s">
        <v>10353</v>
      </c>
      <c r="H222" s="87">
        <v>7180028198</v>
      </c>
    </row>
    <row r="223" spans="1:8" ht="39.9" customHeight="1" x14ac:dyDescent="0.2">
      <c r="A223" s="57">
        <v>12</v>
      </c>
      <c r="B223" s="17" t="s">
        <v>10354</v>
      </c>
      <c r="C223" s="17">
        <v>5</v>
      </c>
      <c r="D223" s="17" t="s">
        <v>10137</v>
      </c>
      <c r="E223" s="17">
        <v>2011</v>
      </c>
      <c r="F223" s="17" t="s">
        <v>10174</v>
      </c>
      <c r="G223" s="132" t="s">
        <v>10355</v>
      </c>
      <c r="H223" s="87">
        <v>7180028206</v>
      </c>
    </row>
    <row r="224" spans="1:8" ht="39.9" customHeight="1" x14ac:dyDescent="0.2">
      <c r="A224" s="57">
        <v>13</v>
      </c>
      <c r="B224" s="17" t="s">
        <v>10356</v>
      </c>
      <c r="C224" s="17">
        <v>5</v>
      </c>
      <c r="D224" s="17" t="s">
        <v>10137</v>
      </c>
      <c r="E224" s="17">
        <v>2011</v>
      </c>
      <c r="F224" s="17" t="s">
        <v>10138</v>
      </c>
      <c r="G224" s="132" t="s">
        <v>10357</v>
      </c>
      <c r="H224" s="17">
        <v>7180028214</v>
      </c>
    </row>
    <row r="225" spans="1:8" ht="39.9" customHeight="1" x14ac:dyDescent="0.2">
      <c r="A225" s="57">
        <v>14</v>
      </c>
      <c r="B225" s="17" t="s">
        <v>10358</v>
      </c>
      <c r="C225" s="17">
        <v>5</v>
      </c>
      <c r="D225" s="17" t="s">
        <v>10137</v>
      </c>
      <c r="E225" s="17">
        <v>2011</v>
      </c>
      <c r="F225" s="17" t="s">
        <v>10138</v>
      </c>
      <c r="G225" s="132" t="s">
        <v>10359</v>
      </c>
      <c r="H225" s="17">
        <v>7180028222</v>
      </c>
    </row>
    <row r="226" spans="1:8" ht="39.9" customHeight="1" x14ac:dyDescent="0.2">
      <c r="A226" s="57">
        <v>15</v>
      </c>
      <c r="B226" s="17" t="s">
        <v>10360</v>
      </c>
      <c r="C226" s="17">
        <v>5</v>
      </c>
      <c r="D226" s="17" t="s">
        <v>10137</v>
      </c>
      <c r="E226" s="17">
        <v>2011</v>
      </c>
      <c r="F226" s="17" t="s">
        <v>10138</v>
      </c>
      <c r="G226" s="132" t="s">
        <v>10361</v>
      </c>
      <c r="H226" s="17">
        <v>7180028230</v>
      </c>
    </row>
    <row r="227" spans="1:8" ht="39.9" customHeight="1" x14ac:dyDescent="0.2">
      <c r="A227" s="57">
        <v>16</v>
      </c>
      <c r="B227" s="17" t="s">
        <v>10362</v>
      </c>
      <c r="C227" s="17">
        <v>5</v>
      </c>
      <c r="D227" s="17" t="s">
        <v>10143</v>
      </c>
      <c r="E227" s="17">
        <v>2011</v>
      </c>
      <c r="F227" s="17" t="s">
        <v>10174</v>
      </c>
      <c r="G227" s="132" t="s">
        <v>10363</v>
      </c>
      <c r="H227" s="17">
        <v>7180028248</v>
      </c>
    </row>
    <row r="228" spans="1:8" ht="39.9" customHeight="1" x14ac:dyDescent="0.2">
      <c r="A228" s="57">
        <v>17</v>
      </c>
      <c r="B228" s="17" t="s">
        <v>10364</v>
      </c>
      <c r="C228" s="17">
        <v>5</v>
      </c>
      <c r="D228" s="17" t="s">
        <v>10137</v>
      </c>
      <c r="E228" s="17">
        <v>2011</v>
      </c>
      <c r="F228" s="17" t="s">
        <v>10138</v>
      </c>
      <c r="G228" s="132" t="s">
        <v>10365</v>
      </c>
      <c r="H228" s="17">
        <v>7180028255</v>
      </c>
    </row>
    <row r="229" spans="1:8" ht="39.9" customHeight="1" x14ac:dyDescent="0.2">
      <c r="A229" s="57">
        <v>18</v>
      </c>
      <c r="B229" s="17" t="s">
        <v>10366</v>
      </c>
      <c r="C229" s="17">
        <v>5</v>
      </c>
      <c r="D229" s="17" t="s">
        <v>10137</v>
      </c>
      <c r="E229" s="17">
        <v>2011</v>
      </c>
      <c r="F229" s="17" t="s">
        <v>10138</v>
      </c>
      <c r="G229" s="132" t="s">
        <v>10367</v>
      </c>
      <c r="H229" s="17">
        <v>7180028263</v>
      </c>
    </row>
    <row r="230" spans="1:8" ht="39.9" customHeight="1" x14ac:dyDescent="0.2">
      <c r="A230" s="57">
        <v>19</v>
      </c>
      <c r="B230" s="60" t="s">
        <v>10368</v>
      </c>
      <c r="C230" s="17">
        <v>5</v>
      </c>
      <c r="D230" s="17" t="s">
        <v>10137</v>
      </c>
      <c r="E230" s="17">
        <v>2011</v>
      </c>
      <c r="F230" s="17" t="s">
        <v>10138</v>
      </c>
      <c r="G230" s="132" t="s">
        <v>10369</v>
      </c>
      <c r="H230" s="17">
        <v>7180028271</v>
      </c>
    </row>
    <row r="231" spans="1:8" ht="39.9" customHeight="1" x14ac:dyDescent="0.2">
      <c r="A231" s="57">
        <v>20</v>
      </c>
      <c r="B231" s="17" t="s">
        <v>10370</v>
      </c>
      <c r="C231" s="17">
        <v>5</v>
      </c>
      <c r="D231" s="17" t="s">
        <v>10143</v>
      </c>
      <c r="E231" s="17">
        <v>2011</v>
      </c>
      <c r="F231" s="17" t="s">
        <v>10138</v>
      </c>
      <c r="G231" s="132" t="s">
        <v>10371</v>
      </c>
      <c r="H231" s="85">
        <v>7180028289</v>
      </c>
    </row>
    <row r="232" spans="1:8" ht="39.9" customHeight="1" x14ac:dyDescent="0.2">
      <c r="A232" s="57">
        <v>21</v>
      </c>
      <c r="B232" s="17" t="s">
        <v>10372</v>
      </c>
      <c r="C232" s="17">
        <v>5</v>
      </c>
      <c r="D232" s="17" t="s">
        <v>10137</v>
      </c>
      <c r="E232" s="17">
        <v>2011</v>
      </c>
      <c r="F232" s="17" t="s">
        <v>10138</v>
      </c>
      <c r="G232" s="132" t="s">
        <v>10373</v>
      </c>
      <c r="H232" s="90">
        <v>7180028297</v>
      </c>
    </row>
    <row r="233" spans="1:8" ht="39.9" customHeight="1" x14ac:dyDescent="0.2">
      <c r="A233" s="57">
        <v>22</v>
      </c>
      <c r="B233" s="17" t="s">
        <v>10374</v>
      </c>
      <c r="C233" s="17">
        <v>5</v>
      </c>
      <c r="D233" s="17" t="s">
        <v>10137</v>
      </c>
      <c r="E233" s="17">
        <v>2011</v>
      </c>
      <c r="F233" s="17" t="s">
        <v>10138</v>
      </c>
      <c r="G233" s="132" t="s">
        <v>10375</v>
      </c>
      <c r="H233" s="90">
        <v>7180028305</v>
      </c>
    </row>
    <row r="234" spans="1:8" ht="39.9" customHeight="1" x14ac:dyDescent="0.2">
      <c r="A234" s="57">
        <v>23</v>
      </c>
      <c r="B234" s="17" t="s">
        <v>10376</v>
      </c>
      <c r="C234" s="17">
        <v>5</v>
      </c>
      <c r="D234" s="17" t="s">
        <v>10137</v>
      </c>
      <c r="E234" s="17">
        <v>2011</v>
      </c>
      <c r="F234" s="17" t="s">
        <v>10138</v>
      </c>
      <c r="G234" s="132" t="s">
        <v>10377</v>
      </c>
      <c r="H234" s="90">
        <v>7180028313</v>
      </c>
    </row>
    <row r="235" spans="1:8" ht="39.9" customHeight="1" x14ac:dyDescent="0.2">
      <c r="A235" s="57">
        <v>24</v>
      </c>
      <c r="B235" s="17" t="s">
        <v>10378</v>
      </c>
      <c r="C235" s="17">
        <v>5</v>
      </c>
      <c r="D235" s="17" t="s">
        <v>10137</v>
      </c>
      <c r="E235" s="17">
        <v>2011</v>
      </c>
      <c r="F235" s="17" t="s">
        <v>10138</v>
      </c>
      <c r="G235" s="132" t="s">
        <v>10379</v>
      </c>
      <c r="H235" s="90">
        <v>7180028321</v>
      </c>
    </row>
    <row r="236" spans="1:8" ht="39.9" customHeight="1" x14ac:dyDescent="0.2">
      <c r="B236" s="477" t="s">
        <v>10706</v>
      </c>
      <c r="C236" s="477"/>
    </row>
    <row r="237" spans="1:8" ht="39.9" customHeight="1" thickBot="1" x14ac:dyDescent="0.25">
      <c r="B237" s="13" t="s">
        <v>5362</v>
      </c>
      <c r="C237" s="13" t="s">
        <v>10134</v>
      </c>
      <c r="D237" s="13" t="s">
        <v>5364</v>
      </c>
      <c r="E237" s="13" t="s">
        <v>5365</v>
      </c>
      <c r="F237" s="13" t="s">
        <v>5366</v>
      </c>
      <c r="G237" s="13" t="s">
        <v>5368</v>
      </c>
      <c r="H237" s="13" t="s">
        <v>5367</v>
      </c>
    </row>
    <row r="238" spans="1:8" ht="39.9" customHeight="1" thickTop="1" x14ac:dyDescent="0.2">
      <c r="A238" s="57">
        <v>1</v>
      </c>
      <c r="B238" s="17" t="s">
        <v>10688</v>
      </c>
      <c r="C238" s="17">
        <v>6</v>
      </c>
      <c r="D238" s="17" t="s">
        <v>10137</v>
      </c>
      <c r="E238" s="17">
        <v>2011</v>
      </c>
      <c r="F238" s="17" t="s">
        <v>10138</v>
      </c>
      <c r="G238" s="132" t="s">
        <v>10380</v>
      </c>
      <c r="H238" s="17">
        <v>7180028339</v>
      </c>
    </row>
    <row r="239" spans="1:8" ht="39.9" customHeight="1" x14ac:dyDescent="0.2">
      <c r="A239" s="57">
        <v>2</v>
      </c>
      <c r="B239" s="60" t="s">
        <v>10689</v>
      </c>
      <c r="C239" s="17">
        <v>6</v>
      </c>
      <c r="D239" s="17" t="s">
        <v>10137</v>
      </c>
      <c r="E239" s="17">
        <v>2011</v>
      </c>
      <c r="F239" s="17" t="s">
        <v>10138</v>
      </c>
      <c r="G239" s="132" t="s">
        <v>10381</v>
      </c>
      <c r="H239" s="85">
        <v>7180028347</v>
      </c>
    </row>
    <row r="240" spans="1:8" ht="39.9" customHeight="1" x14ac:dyDescent="0.2">
      <c r="A240" s="57">
        <v>3</v>
      </c>
      <c r="B240" s="17" t="s">
        <v>10690</v>
      </c>
      <c r="C240" s="17">
        <v>6</v>
      </c>
      <c r="D240" s="17" t="s">
        <v>10137</v>
      </c>
      <c r="E240" s="17">
        <v>2011</v>
      </c>
      <c r="F240" s="17" t="s">
        <v>10138</v>
      </c>
      <c r="G240" s="132" t="s">
        <v>10382</v>
      </c>
      <c r="H240" s="87">
        <v>7180028354</v>
      </c>
    </row>
    <row r="241" spans="1:8" ht="39.9" customHeight="1" x14ac:dyDescent="0.2">
      <c r="A241" s="57">
        <v>4</v>
      </c>
      <c r="B241" s="17" t="s">
        <v>10691</v>
      </c>
      <c r="C241" s="17">
        <v>6</v>
      </c>
      <c r="D241" s="17" t="s">
        <v>10137</v>
      </c>
      <c r="E241" s="17">
        <v>2011</v>
      </c>
      <c r="F241" s="17" t="s">
        <v>10138</v>
      </c>
      <c r="G241" s="132" t="s">
        <v>10383</v>
      </c>
      <c r="H241" s="87">
        <v>7180028362</v>
      </c>
    </row>
    <row r="242" spans="1:8" ht="39.9" customHeight="1" x14ac:dyDescent="0.2">
      <c r="A242" s="57">
        <v>5</v>
      </c>
      <c r="B242" s="17" t="s">
        <v>10692</v>
      </c>
      <c r="C242" s="17">
        <v>6</v>
      </c>
      <c r="D242" s="17" t="s">
        <v>10137</v>
      </c>
      <c r="E242" s="17">
        <v>2011</v>
      </c>
      <c r="F242" s="17" t="s">
        <v>10138</v>
      </c>
      <c r="G242" s="132" t="s">
        <v>10384</v>
      </c>
      <c r="H242" s="99">
        <v>7180028370</v>
      </c>
    </row>
    <row r="243" spans="1:8" ht="39.9" customHeight="1" x14ac:dyDescent="0.2">
      <c r="A243" s="57">
        <v>6</v>
      </c>
      <c r="B243" s="17" t="s">
        <v>10693</v>
      </c>
      <c r="C243" s="17">
        <v>6</v>
      </c>
      <c r="D243" s="17" t="s">
        <v>10137</v>
      </c>
      <c r="E243" s="17">
        <v>2011</v>
      </c>
      <c r="F243" s="17" t="s">
        <v>10138</v>
      </c>
      <c r="G243" s="132" t="s">
        <v>10385</v>
      </c>
      <c r="H243" s="99">
        <v>7180028388</v>
      </c>
    </row>
    <row r="244" spans="1:8" ht="39.9" customHeight="1" x14ac:dyDescent="0.2">
      <c r="A244" s="57">
        <v>7</v>
      </c>
      <c r="B244" s="17" t="s">
        <v>10694</v>
      </c>
      <c r="C244" s="17">
        <v>6</v>
      </c>
      <c r="D244" s="17" t="s">
        <v>10137</v>
      </c>
      <c r="E244" s="17">
        <v>2011</v>
      </c>
      <c r="F244" s="17" t="s">
        <v>10138</v>
      </c>
      <c r="G244" s="132" t="s">
        <v>10386</v>
      </c>
      <c r="H244" s="87">
        <v>7180028396</v>
      </c>
    </row>
    <row r="245" spans="1:8" ht="39.9" customHeight="1" x14ac:dyDescent="0.2">
      <c r="A245" s="57">
        <v>8</v>
      </c>
      <c r="B245" s="17" t="s">
        <v>10695</v>
      </c>
      <c r="C245" s="17">
        <v>6</v>
      </c>
      <c r="D245" s="17" t="s">
        <v>10137</v>
      </c>
      <c r="E245" s="17">
        <v>2011</v>
      </c>
      <c r="F245" s="17" t="s">
        <v>10138</v>
      </c>
      <c r="G245" s="132" t="s">
        <v>10387</v>
      </c>
      <c r="H245" s="87">
        <v>7180028404</v>
      </c>
    </row>
    <row r="246" spans="1:8" ht="39.9" customHeight="1" x14ac:dyDescent="0.2">
      <c r="A246" s="57">
        <v>9</v>
      </c>
      <c r="B246" s="17" t="s">
        <v>10696</v>
      </c>
      <c r="C246" s="17">
        <v>6</v>
      </c>
      <c r="D246" s="17" t="s">
        <v>10137</v>
      </c>
      <c r="E246" s="17">
        <v>2011</v>
      </c>
      <c r="F246" s="17" t="s">
        <v>10138</v>
      </c>
      <c r="G246" s="132" t="s">
        <v>10388</v>
      </c>
      <c r="H246" s="87">
        <v>7180028412</v>
      </c>
    </row>
    <row r="247" spans="1:8" ht="39.9" customHeight="1" x14ac:dyDescent="0.2">
      <c r="A247" s="57">
        <v>10</v>
      </c>
      <c r="B247" s="17" t="s">
        <v>10697</v>
      </c>
      <c r="C247" s="17">
        <v>6</v>
      </c>
      <c r="D247" s="17" t="s">
        <v>10137</v>
      </c>
      <c r="E247" s="17">
        <v>2011</v>
      </c>
      <c r="F247" s="17" t="s">
        <v>10138</v>
      </c>
      <c r="G247" s="132" t="s">
        <v>10389</v>
      </c>
      <c r="H247" s="87">
        <v>7180028420</v>
      </c>
    </row>
    <row r="248" spans="1:8" ht="39.9" customHeight="1" x14ac:dyDescent="0.2">
      <c r="A248" s="57">
        <v>11</v>
      </c>
      <c r="B248" s="17" t="s">
        <v>10698</v>
      </c>
      <c r="C248" s="17">
        <v>6</v>
      </c>
      <c r="D248" s="17" t="s">
        <v>10137</v>
      </c>
      <c r="E248" s="17">
        <v>2011</v>
      </c>
      <c r="F248" s="17" t="s">
        <v>10138</v>
      </c>
      <c r="G248" s="132" t="s">
        <v>10390</v>
      </c>
      <c r="H248" s="87">
        <v>7180028438</v>
      </c>
    </row>
    <row r="249" spans="1:8" ht="39.9" customHeight="1" x14ac:dyDescent="0.2">
      <c r="A249" s="57">
        <v>12</v>
      </c>
      <c r="B249" s="17" t="s">
        <v>10699</v>
      </c>
      <c r="C249" s="17">
        <v>6</v>
      </c>
      <c r="D249" s="17" t="s">
        <v>10137</v>
      </c>
      <c r="E249" s="17">
        <v>2011</v>
      </c>
      <c r="F249" s="17" t="s">
        <v>10138</v>
      </c>
      <c r="G249" s="132" t="s">
        <v>10391</v>
      </c>
      <c r="H249" s="17">
        <v>7180028446</v>
      </c>
    </row>
    <row r="250" spans="1:8" ht="39.9" customHeight="1" x14ac:dyDescent="0.2">
      <c r="A250" s="57">
        <v>13</v>
      </c>
      <c r="B250" s="17" t="s">
        <v>10700</v>
      </c>
      <c r="C250" s="17">
        <v>6</v>
      </c>
      <c r="D250" s="17" t="s">
        <v>10137</v>
      </c>
      <c r="E250" s="17">
        <v>2011</v>
      </c>
      <c r="F250" s="17" t="s">
        <v>10138</v>
      </c>
      <c r="G250" s="132" t="s">
        <v>10392</v>
      </c>
      <c r="H250" s="17">
        <v>7180028453</v>
      </c>
    </row>
    <row r="251" spans="1:8" ht="39.9" customHeight="1" x14ac:dyDescent="0.2">
      <c r="A251" s="57">
        <v>14</v>
      </c>
      <c r="B251" s="17" t="s">
        <v>10701</v>
      </c>
      <c r="C251" s="17">
        <v>6</v>
      </c>
      <c r="D251" s="17" t="s">
        <v>10137</v>
      </c>
      <c r="E251" s="17">
        <v>2011</v>
      </c>
      <c r="F251" s="17" t="s">
        <v>10138</v>
      </c>
      <c r="G251" s="132" t="s">
        <v>10393</v>
      </c>
      <c r="H251" s="17">
        <v>7180028461</v>
      </c>
    </row>
    <row r="252" spans="1:8" ht="39.9" customHeight="1" x14ac:dyDescent="0.2">
      <c r="A252" s="57">
        <v>15</v>
      </c>
      <c r="B252" s="17" t="s">
        <v>10702</v>
      </c>
      <c r="C252" s="17">
        <v>6</v>
      </c>
      <c r="D252" s="17" t="s">
        <v>10137</v>
      </c>
      <c r="E252" s="17">
        <v>2011</v>
      </c>
      <c r="F252" s="17" t="s">
        <v>10138</v>
      </c>
      <c r="G252" s="132" t="s">
        <v>10394</v>
      </c>
      <c r="H252" s="17">
        <v>7180028479</v>
      </c>
    </row>
    <row r="253" spans="1:8" ht="39.9" customHeight="1" x14ac:dyDescent="0.2">
      <c r="A253" s="57">
        <v>16</v>
      </c>
      <c r="B253" s="17" t="s">
        <v>10703</v>
      </c>
      <c r="C253" s="17">
        <v>6</v>
      </c>
      <c r="D253" s="17" t="s">
        <v>10137</v>
      </c>
      <c r="E253" s="17">
        <v>2011</v>
      </c>
      <c r="F253" s="17" t="s">
        <v>10138</v>
      </c>
      <c r="G253" s="132" t="s">
        <v>10395</v>
      </c>
      <c r="H253" s="17">
        <v>7180028487</v>
      </c>
    </row>
    <row r="254" spans="1:8" ht="39.9" customHeight="1" x14ac:dyDescent="0.2">
      <c r="A254" s="57">
        <v>17</v>
      </c>
      <c r="B254" s="17" t="s">
        <v>10704</v>
      </c>
      <c r="C254" s="17">
        <v>6</v>
      </c>
      <c r="D254" s="17" t="s">
        <v>10137</v>
      </c>
      <c r="E254" s="17">
        <v>2011</v>
      </c>
      <c r="F254" s="17" t="s">
        <v>10138</v>
      </c>
      <c r="G254" s="132" t="s">
        <v>10396</v>
      </c>
      <c r="H254" s="17">
        <v>7180028495</v>
      </c>
    </row>
    <row r="255" spans="1:8" ht="39.9" customHeight="1" x14ac:dyDescent="0.2">
      <c r="A255" s="57">
        <v>18</v>
      </c>
      <c r="B255" s="17" t="s">
        <v>10705</v>
      </c>
      <c r="C255" s="17">
        <v>6</v>
      </c>
      <c r="D255" s="17" t="s">
        <v>10137</v>
      </c>
      <c r="E255" s="17">
        <v>2011</v>
      </c>
      <c r="F255" s="17" t="s">
        <v>10138</v>
      </c>
      <c r="G255" s="132" t="s">
        <v>10397</v>
      </c>
      <c r="H255" s="17">
        <v>7180028503</v>
      </c>
    </row>
    <row r="256" spans="1:8" s="325" customFormat="1" ht="39.9" customHeight="1" x14ac:dyDescent="0.2">
      <c r="A256" s="93" t="s">
        <v>10878</v>
      </c>
      <c r="B256" s="93" t="s">
        <v>10879</v>
      </c>
      <c r="C256" s="93"/>
      <c r="D256" s="93"/>
      <c r="E256" s="93"/>
      <c r="F256" s="93"/>
      <c r="G256" s="324"/>
      <c r="H256" s="93"/>
    </row>
    <row r="257" spans="1:8" ht="39.9" customHeight="1" x14ac:dyDescent="0.2">
      <c r="B257" s="477" t="s">
        <v>10725</v>
      </c>
      <c r="C257" s="477"/>
    </row>
    <row r="258" spans="1:8" ht="39.9" customHeight="1" thickBot="1" x14ac:dyDescent="0.25">
      <c r="B258" s="13" t="s">
        <v>5362</v>
      </c>
      <c r="C258" s="13" t="s">
        <v>10134</v>
      </c>
      <c r="D258" s="13" t="s">
        <v>5364</v>
      </c>
      <c r="E258" s="13" t="s">
        <v>5365</v>
      </c>
      <c r="F258" s="13" t="s">
        <v>5366</v>
      </c>
      <c r="G258" s="13" t="s">
        <v>5368</v>
      </c>
      <c r="H258" s="13" t="s">
        <v>5367</v>
      </c>
    </row>
    <row r="259" spans="1:8" ht="39.9" customHeight="1" thickTop="1" x14ac:dyDescent="0.2">
      <c r="A259" s="57">
        <v>1</v>
      </c>
      <c r="B259" s="17" t="s">
        <v>10707</v>
      </c>
      <c r="C259" s="17">
        <v>7</v>
      </c>
      <c r="D259" s="17" t="s">
        <v>10137</v>
      </c>
      <c r="E259" s="17">
        <v>2011</v>
      </c>
      <c r="F259" s="17" t="s">
        <v>10138</v>
      </c>
      <c r="G259" s="132" t="s">
        <v>10398</v>
      </c>
      <c r="H259" s="17">
        <v>7180028511</v>
      </c>
    </row>
    <row r="260" spans="1:8" ht="39.9" customHeight="1" x14ac:dyDescent="0.2">
      <c r="A260" s="57">
        <v>2</v>
      </c>
      <c r="B260" s="60" t="s">
        <v>10708</v>
      </c>
      <c r="C260" s="17">
        <v>7</v>
      </c>
      <c r="D260" s="17" t="s">
        <v>10137</v>
      </c>
      <c r="E260" s="17">
        <v>2011</v>
      </c>
      <c r="F260" s="17" t="s">
        <v>10174</v>
      </c>
      <c r="G260" s="132" t="s">
        <v>10399</v>
      </c>
      <c r="H260" s="85">
        <v>7180028529</v>
      </c>
    </row>
    <row r="261" spans="1:8" ht="39.9" customHeight="1" x14ac:dyDescent="0.2">
      <c r="A261" s="57">
        <v>3</v>
      </c>
      <c r="B261" s="17" t="s">
        <v>10709</v>
      </c>
      <c r="C261" s="17">
        <v>7</v>
      </c>
      <c r="D261" s="17" t="s">
        <v>10137</v>
      </c>
      <c r="E261" s="17">
        <v>2011</v>
      </c>
      <c r="F261" s="17" t="s">
        <v>10138</v>
      </c>
      <c r="G261" s="132" t="s">
        <v>10400</v>
      </c>
      <c r="H261" s="87">
        <v>7180028537</v>
      </c>
    </row>
    <row r="262" spans="1:8" ht="39.9" customHeight="1" x14ac:dyDescent="0.2">
      <c r="A262" s="57">
        <v>4</v>
      </c>
      <c r="B262" s="17" t="s">
        <v>10710</v>
      </c>
      <c r="C262" s="17">
        <v>7</v>
      </c>
      <c r="D262" s="17" t="s">
        <v>10137</v>
      </c>
      <c r="E262" s="17">
        <v>2011</v>
      </c>
      <c r="F262" s="17" t="s">
        <v>10138</v>
      </c>
      <c r="G262" s="132" t="s">
        <v>10401</v>
      </c>
      <c r="H262" s="87">
        <v>7180028545</v>
      </c>
    </row>
    <row r="263" spans="1:8" ht="39.9" customHeight="1" x14ac:dyDescent="0.2">
      <c r="A263" s="57">
        <v>5</v>
      </c>
      <c r="B263" s="17" t="s">
        <v>10711</v>
      </c>
      <c r="C263" s="17">
        <v>7</v>
      </c>
      <c r="D263" s="17" t="s">
        <v>10137</v>
      </c>
      <c r="E263" s="17">
        <v>2011</v>
      </c>
      <c r="F263" s="17" t="s">
        <v>10138</v>
      </c>
      <c r="G263" s="132" t="s">
        <v>10402</v>
      </c>
      <c r="H263" s="99">
        <v>7180028552</v>
      </c>
    </row>
    <row r="264" spans="1:8" ht="39.9" customHeight="1" x14ac:dyDescent="0.2">
      <c r="A264" s="57">
        <v>6</v>
      </c>
      <c r="B264" s="17" t="s">
        <v>10712</v>
      </c>
      <c r="C264" s="17">
        <v>7</v>
      </c>
      <c r="D264" s="17" t="s">
        <v>10137</v>
      </c>
      <c r="E264" s="17">
        <v>2011</v>
      </c>
      <c r="F264" s="17" t="s">
        <v>10138</v>
      </c>
      <c r="G264" s="132" t="s">
        <v>10403</v>
      </c>
      <c r="H264" s="99">
        <v>7180028560</v>
      </c>
    </row>
    <row r="265" spans="1:8" ht="39.9" customHeight="1" x14ac:dyDescent="0.2">
      <c r="A265" s="57">
        <v>7</v>
      </c>
      <c r="B265" s="17" t="s">
        <v>10713</v>
      </c>
      <c r="C265" s="17">
        <v>7</v>
      </c>
      <c r="D265" s="17" t="s">
        <v>10137</v>
      </c>
      <c r="E265" s="17">
        <v>2011</v>
      </c>
      <c r="F265" s="17" t="s">
        <v>10138</v>
      </c>
      <c r="G265" s="132" t="s">
        <v>10404</v>
      </c>
      <c r="H265" s="87">
        <v>7180028578</v>
      </c>
    </row>
    <row r="266" spans="1:8" ht="39.9" customHeight="1" x14ac:dyDescent="0.2">
      <c r="A266" s="57">
        <v>8</v>
      </c>
      <c r="B266" s="17" t="s">
        <v>10714</v>
      </c>
      <c r="C266" s="17">
        <v>7</v>
      </c>
      <c r="D266" s="17" t="s">
        <v>10137</v>
      </c>
      <c r="E266" s="17">
        <v>2011</v>
      </c>
      <c r="F266" s="17" t="s">
        <v>10138</v>
      </c>
      <c r="G266" s="132" t="s">
        <v>10405</v>
      </c>
      <c r="H266" s="87">
        <v>7180028586</v>
      </c>
    </row>
    <row r="267" spans="1:8" ht="39.9" customHeight="1" x14ac:dyDescent="0.2">
      <c r="A267" s="57">
        <v>9</v>
      </c>
      <c r="B267" s="17" t="s">
        <v>10715</v>
      </c>
      <c r="C267" s="17">
        <v>7</v>
      </c>
      <c r="D267" s="17" t="s">
        <v>10137</v>
      </c>
      <c r="E267" s="17">
        <v>2011</v>
      </c>
      <c r="F267" s="17" t="s">
        <v>10138</v>
      </c>
      <c r="G267" s="132" t="s">
        <v>10406</v>
      </c>
      <c r="H267" s="87">
        <v>7180028594</v>
      </c>
    </row>
    <row r="268" spans="1:8" ht="39.9" customHeight="1" x14ac:dyDescent="0.2">
      <c r="A268" s="57">
        <v>10</v>
      </c>
      <c r="B268" s="17" t="s">
        <v>10716</v>
      </c>
      <c r="C268" s="17">
        <v>7</v>
      </c>
      <c r="D268" s="17" t="s">
        <v>10137</v>
      </c>
      <c r="E268" s="17">
        <v>2011</v>
      </c>
      <c r="F268" s="17" t="s">
        <v>10138</v>
      </c>
      <c r="G268" s="132" t="s">
        <v>10407</v>
      </c>
      <c r="H268" s="87">
        <v>7180028602</v>
      </c>
    </row>
    <row r="269" spans="1:8" ht="39.9" customHeight="1" x14ac:dyDescent="0.2">
      <c r="A269" s="57">
        <v>11</v>
      </c>
      <c r="B269" s="17" t="s">
        <v>10717</v>
      </c>
      <c r="C269" s="17">
        <v>7</v>
      </c>
      <c r="D269" s="17" t="s">
        <v>10137</v>
      </c>
      <c r="E269" s="17">
        <v>2011</v>
      </c>
      <c r="F269" s="17" t="s">
        <v>10138</v>
      </c>
      <c r="G269" s="132" t="s">
        <v>10408</v>
      </c>
      <c r="H269" s="87">
        <v>7180028610</v>
      </c>
    </row>
    <row r="270" spans="1:8" ht="39.9" customHeight="1" x14ac:dyDescent="0.2">
      <c r="A270" s="57">
        <v>12</v>
      </c>
      <c r="B270" s="17" t="s">
        <v>10718</v>
      </c>
      <c r="C270" s="17">
        <v>7</v>
      </c>
      <c r="D270" s="17" t="s">
        <v>10137</v>
      </c>
      <c r="E270" s="17">
        <v>2011</v>
      </c>
      <c r="F270" s="17" t="s">
        <v>10138</v>
      </c>
      <c r="G270" s="132" t="s">
        <v>10409</v>
      </c>
      <c r="H270" s="87">
        <v>7180028628</v>
      </c>
    </row>
    <row r="271" spans="1:8" ht="39.9" customHeight="1" x14ac:dyDescent="0.2">
      <c r="A271" s="57">
        <v>13</v>
      </c>
      <c r="B271" s="17" t="s">
        <v>10719</v>
      </c>
      <c r="C271" s="17">
        <v>7</v>
      </c>
      <c r="D271" s="17" t="s">
        <v>10137</v>
      </c>
      <c r="E271" s="17">
        <v>2011</v>
      </c>
      <c r="F271" s="17" t="s">
        <v>10174</v>
      </c>
      <c r="G271" s="132" t="s">
        <v>10410</v>
      </c>
      <c r="H271" s="17">
        <v>7180028636</v>
      </c>
    </row>
    <row r="272" spans="1:8" ht="39.9" customHeight="1" x14ac:dyDescent="0.2">
      <c r="A272" s="57">
        <v>14</v>
      </c>
      <c r="B272" s="17" t="s">
        <v>10720</v>
      </c>
      <c r="C272" s="17">
        <v>7</v>
      </c>
      <c r="D272" s="17" t="s">
        <v>10137</v>
      </c>
      <c r="E272" s="17">
        <v>2011</v>
      </c>
      <c r="F272" s="17" t="s">
        <v>10138</v>
      </c>
      <c r="G272" s="132" t="s">
        <v>10411</v>
      </c>
      <c r="H272" s="17">
        <v>7180028644</v>
      </c>
    </row>
    <row r="273" spans="1:8" ht="39.9" customHeight="1" x14ac:dyDescent="0.2">
      <c r="A273" s="57">
        <v>15</v>
      </c>
      <c r="B273" s="17" t="s">
        <v>10721</v>
      </c>
      <c r="C273" s="17">
        <v>7</v>
      </c>
      <c r="D273" s="17" t="s">
        <v>10137</v>
      </c>
      <c r="E273" s="17">
        <v>2011</v>
      </c>
      <c r="F273" s="17" t="s">
        <v>10138</v>
      </c>
      <c r="G273" s="132" t="s">
        <v>10412</v>
      </c>
      <c r="H273" s="17">
        <v>7180028651</v>
      </c>
    </row>
    <row r="274" spans="1:8" ht="39.9" customHeight="1" x14ac:dyDescent="0.2">
      <c r="A274" s="57">
        <v>16</v>
      </c>
      <c r="B274" s="17" t="s">
        <v>10722</v>
      </c>
      <c r="C274" s="17">
        <v>7</v>
      </c>
      <c r="D274" s="17" t="s">
        <v>10137</v>
      </c>
      <c r="E274" s="17">
        <v>2011</v>
      </c>
      <c r="F274" s="17" t="s">
        <v>10138</v>
      </c>
      <c r="G274" s="132" t="s">
        <v>10413</v>
      </c>
      <c r="H274" s="17">
        <v>7180028669</v>
      </c>
    </row>
    <row r="275" spans="1:8" ht="39.9" customHeight="1" x14ac:dyDescent="0.2">
      <c r="A275" s="57">
        <v>17</v>
      </c>
      <c r="B275" s="17" t="s">
        <v>10723</v>
      </c>
      <c r="C275" s="17">
        <v>7</v>
      </c>
      <c r="D275" s="17" t="s">
        <v>10143</v>
      </c>
      <c r="E275" s="17">
        <v>2011</v>
      </c>
      <c r="F275" s="17" t="s">
        <v>10138</v>
      </c>
      <c r="G275" s="132" t="s">
        <v>10414</v>
      </c>
      <c r="H275" s="17">
        <v>7180028677</v>
      </c>
    </row>
    <row r="276" spans="1:8" ht="39.9" customHeight="1" x14ac:dyDescent="0.2">
      <c r="A276" s="57">
        <v>18</v>
      </c>
      <c r="B276" s="17" t="s">
        <v>10724</v>
      </c>
      <c r="C276" s="17">
        <v>7</v>
      </c>
      <c r="D276" s="17" t="s">
        <v>10137</v>
      </c>
      <c r="E276" s="17">
        <v>2011</v>
      </c>
      <c r="F276" s="17" t="s">
        <v>10138</v>
      </c>
      <c r="G276" s="132" t="s">
        <v>10415</v>
      </c>
      <c r="H276" s="17">
        <v>7180028685</v>
      </c>
    </row>
    <row r="277" spans="1:8" ht="39.9" customHeight="1" x14ac:dyDescent="0.2">
      <c r="B277" s="477" t="s">
        <v>10726</v>
      </c>
      <c r="C277" s="477"/>
    </row>
    <row r="278" spans="1:8" ht="39.9" customHeight="1" thickBot="1" x14ac:dyDescent="0.25">
      <c r="B278" s="13" t="s">
        <v>5362</v>
      </c>
      <c r="C278" s="13" t="s">
        <v>10134</v>
      </c>
      <c r="D278" s="13" t="s">
        <v>5364</v>
      </c>
      <c r="E278" s="13" t="s">
        <v>5365</v>
      </c>
      <c r="F278" s="13" t="s">
        <v>5366</v>
      </c>
      <c r="G278" s="13" t="s">
        <v>5368</v>
      </c>
      <c r="H278" s="13" t="s">
        <v>5367</v>
      </c>
    </row>
    <row r="279" spans="1:8" ht="39.9" customHeight="1" thickTop="1" x14ac:dyDescent="0.2">
      <c r="A279" s="57">
        <v>1</v>
      </c>
      <c r="B279" s="17" t="s">
        <v>10752</v>
      </c>
      <c r="C279" s="17">
        <v>8</v>
      </c>
      <c r="D279" s="17" t="s">
        <v>10137</v>
      </c>
      <c r="E279" s="17">
        <v>2011</v>
      </c>
      <c r="F279" s="17" t="s">
        <v>9160</v>
      </c>
      <c r="G279" s="132" t="s">
        <v>10727</v>
      </c>
      <c r="H279" s="17">
        <v>7180028693</v>
      </c>
    </row>
    <row r="280" spans="1:8" ht="39.9" customHeight="1" x14ac:dyDescent="0.2">
      <c r="A280" s="57">
        <v>2</v>
      </c>
      <c r="B280" s="60" t="s">
        <v>10753</v>
      </c>
      <c r="C280" s="17">
        <v>8</v>
      </c>
      <c r="D280" s="17" t="s">
        <v>10137</v>
      </c>
      <c r="E280" s="17">
        <v>2011</v>
      </c>
      <c r="F280" s="17" t="s">
        <v>9160</v>
      </c>
      <c r="G280" s="132" t="s">
        <v>10728</v>
      </c>
      <c r="H280" s="85">
        <v>7180028701</v>
      </c>
    </row>
    <row r="281" spans="1:8" ht="39.9" customHeight="1" x14ac:dyDescent="0.2">
      <c r="A281" s="57">
        <v>3</v>
      </c>
      <c r="B281" s="17" t="s">
        <v>10754</v>
      </c>
      <c r="C281" s="17">
        <v>8</v>
      </c>
      <c r="D281" s="17" t="s">
        <v>10137</v>
      </c>
      <c r="E281" s="17">
        <v>2011</v>
      </c>
      <c r="F281" s="17" t="s">
        <v>9160</v>
      </c>
      <c r="G281" s="132" t="s">
        <v>10729</v>
      </c>
      <c r="H281" s="87">
        <v>7180028719</v>
      </c>
    </row>
    <row r="282" spans="1:8" ht="39.9" customHeight="1" x14ac:dyDescent="0.2">
      <c r="A282" s="57">
        <v>4</v>
      </c>
      <c r="B282" s="17" t="s">
        <v>10755</v>
      </c>
      <c r="C282" s="17">
        <v>8</v>
      </c>
      <c r="D282" s="17" t="s">
        <v>10137</v>
      </c>
      <c r="E282" s="17">
        <v>2011</v>
      </c>
      <c r="F282" s="17" t="s">
        <v>9160</v>
      </c>
      <c r="G282" s="132" t="s">
        <v>10730</v>
      </c>
      <c r="H282" s="87">
        <v>7180028727</v>
      </c>
    </row>
    <row r="283" spans="1:8" ht="39.9" customHeight="1" x14ac:dyDescent="0.2">
      <c r="A283" s="57">
        <v>5</v>
      </c>
      <c r="B283" s="17" t="s">
        <v>10756</v>
      </c>
      <c r="C283" s="17">
        <v>8</v>
      </c>
      <c r="D283" s="17" t="s">
        <v>10137</v>
      </c>
      <c r="E283" s="17">
        <v>2011</v>
      </c>
      <c r="F283" s="17" t="s">
        <v>9160</v>
      </c>
      <c r="G283" s="132" t="s">
        <v>10731</v>
      </c>
      <c r="H283" s="99">
        <v>7180028735</v>
      </c>
    </row>
    <row r="284" spans="1:8" ht="39.9" customHeight="1" x14ac:dyDescent="0.2">
      <c r="A284" s="57">
        <v>6</v>
      </c>
      <c r="B284" s="17" t="s">
        <v>10757</v>
      </c>
      <c r="C284" s="17">
        <v>8</v>
      </c>
      <c r="D284" s="17" t="s">
        <v>10137</v>
      </c>
      <c r="E284" s="17">
        <v>2011</v>
      </c>
      <c r="F284" s="17" t="s">
        <v>9160</v>
      </c>
      <c r="G284" s="132" t="s">
        <v>10732</v>
      </c>
      <c r="H284" s="99">
        <v>7180028743</v>
      </c>
    </row>
    <row r="285" spans="1:8" ht="39.9" customHeight="1" x14ac:dyDescent="0.2">
      <c r="A285" s="57">
        <v>7</v>
      </c>
      <c r="B285" s="17" t="s">
        <v>10758</v>
      </c>
      <c r="C285" s="17">
        <v>8</v>
      </c>
      <c r="D285" s="17" t="s">
        <v>10137</v>
      </c>
      <c r="E285" s="17">
        <v>2011</v>
      </c>
      <c r="F285" s="17" t="s">
        <v>9160</v>
      </c>
      <c r="G285" s="132" t="s">
        <v>10733</v>
      </c>
      <c r="H285" s="87">
        <v>7180028750</v>
      </c>
    </row>
    <row r="286" spans="1:8" ht="39.9" customHeight="1" x14ac:dyDescent="0.2">
      <c r="A286" s="57">
        <v>8</v>
      </c>
      <c r="B286" s="17" t="s">
        <v>10759</v>
      </c>
      <c r="C286" s="17">
        <v>8</v>
      </c>
      <c r="D286" s="17" t="s">
        <v>10137</v>
      </c>
      <c r="E286" s="17">
        <v>2011</v>
      </c>
      <c r="F286" s="17" t="s">
        <v>9160</v>
      </c>
      <c r="G286" s="132" t="s">
        <v>10734</v>
      </c>
      <c r="H286" s="87">
        <v>7180028768</v>
      </c>
    </row>
    <row r="287" spans="1:8" ht="39.9" customHeight="1" x14ac:dyDescent="0.2">
      <c r="A287" s="57">
        <v>9</v>
      </c>
      <c r="B287" s="17" t="s">
        <v>10760</v>
      </c>
      <c r="C287" s="17">
        <v>8</v>
      </c>
      <c r="D287" s="17" t="s">
        <v>10137</v>
      </c>
      <c r="E287" s="17">
        <v>2011</v>
      </c>
      <c r="F287" s="17" t="s">
        <v>9160</v>
      </c>
      <c r="G287" s="132" t="s">
        <v>10735</v>
      </c>
      <c r="H287" s="87">
        <v>7180028776</v>
      </c>
    </row>
    <row r="288" spans="1:8" ht="39.9" customHeight="1" x14ac:dyDescent="0.2">
      <c r="A288" s="57">
        <v>10</v>
      </c>
      <c r="B288" s="17" t="s">
        <v>10761</v>
      </c>
      <c r="C288" s="17">
        <v>8</v>
      </c>
      <c r="D288" s="17" t="s">
        <v>10137</v>
      </c>
      <c r="E288" s="17">
        <v>2011</v>
      </c>
      <c r="F288" s="17" t="s">
        <v>9160</v>
      </c>
      <c r="G288" s="132" t="s">
        <v>10736</v>
      </c>
      <c r="H288" s="87">
        <v>7180028784</v>
      </c>
    </row>
    <row r="289" spans="1:8" ht="39.9" customHeight="1" x14ac:dyDescent="0.2">
      <c r="A289" s="57">
        <v>11</v>
      </c>
      <c r="B289" s="17" t="s">
        <v>10762</v>
      </c>
      <c r="C289" s="17">
        <v>8</v>
      </c>
      <c r="D289" s="17" t="s">
        <v>10137</v>
      </c>
      <c r="E289" s="17">
        <v>2011</v>
      </c>
      <c r="F289" s="17" t="s">
        <v>9160</v>
      </c>
      <c r="G289" s="132" t="s">
        <v>10737</v>
      </c>
      <c r="H289" s="87">
        <v>7180028792</v>
      </c>
    </row>
    <row r="290" spans="1:8" ht="39.9" customHeight="1" x14ac:dyDescent="0.2">
      <c r="A290" s="57">
        <v>12</v>
      </c>
      <c r="B290" s="17" t="s">
        <v>10763</v>
      </c>
      <c r="C290" s="17">
        <v>8</v>
      </c>
      <c r="D290" s="17" t="s">
        <v>10137</v>
      </c>
      <c r="E290" s="17">
        <v>2011</v>
      </c>
      <c r="F290" s="17" t="s">
        <v>9160</v>
      </c>
      <c r="G290" s="132" t="s">
        <v>10738</v>
      </c>
      <c r="H290" s="87">
        <v>7180028800</v>
      </c>
    </row>
    <row r="291" spans="1:8" ht="39.9" customHeight="1" x14ac:dyDescent="0.2">
      <c r="B291" s="477" t="s">
        <v>10739</v>
      </c>
      <c r="C291" s="477"/>
    </row>
    <row r="292" spans="1:8" ht="39.9" customHeight="1" thickBot="1" x14ac:dyDescent="0.25">
      <c r="B292" s="13" t="s">
        <v>5362</v>
      </c>
      <c r="C292" s="13" t="s">
        <v>10134</v>
      </c>
      <c r="D292" s="13" t="s">
        <v>5364</v>
      </c>
      <c r="E292" s="13" t="s">
        <v>5365</v>
      </c>
      <c r="F292" s="13" t="s">
        <v>5366</v>
      </c>
      <c r="G292" s="13" t="s">
        <v>5368</v>
      </c>
      <c r="H292" s="13" t="s">
        <v>5367</v>
      </c>
    </row>
    <row r="293" spans="1:8" ht="39.9" customHeight="1" thickTop="1" x14ac:dyDescent="0.2">
      <c r="A293" s="57">
        <v>1</v>
      </c>
      <c r="B293" s="17" t="s">
        <v>10764</v>
      </c>
      <c r="C293" s="17">
        <v>9</v>
      </c>
      <c r="D293" s="17" t="s">
        <v>10137</v>
      </c>
      <c r="E293" s="17">
        <v>2011</v>
      </c>
      <c r="F293" s="17" t="s">
        <v>9160</v>
      </c>
      <c r="G293" s="132" t="s">
        <v>10740</v>
      </c>
      <c r="H293" s="17">
        <v>7180028818</v>
      </c>
    </row>
    <row r="294" spans="1:8" ht="39.9" customHeight="1" x14ac:dyDescent="0.2">
      <c r="A294" s="57">
        <v>2</v>
      </c>
      <c r="B294" s="60" t="s">
        <v>10765</v>
      </c>
      <c r="C294" s="17">
        <v>9</v>
      </c>
      <c r="D294" s="17" t="s">
        <v>10137</v>
      </c>
      <c r="E294" s="17">
        <v>2011</v>
      </c>
      <c r="F294" s="17" t="s">
        <v>9160</v>
      </c>
      <c r="G294" s="132" t="s">
        <v>10741</v>
      </c>
      <c r="H294" s="85">
        <v>7180028826</v>
      </c>
    </row>
    <row r="295" spans="1:8" ht="39.9" customHeight="1" x14ac:dyDescent="0.2">
      <c r="A295" s="57">
        <v>3</v>
      </c>
      <c r="B295" s="17" t="s">
        <v>10766</v>
      </c>
      <c r="C295" s="17">
        <v>9</v>
      </c>
      <c r="D295" s="17" t="s">
        <v>10137</v>
      </c>
      <c r="E295" s="17">
        <v>2011</v>
      </c>
      <c r="F295" s="17" t="s">
        <v>9160</v>
      </c>
      <c r="G295" s="132" t="s">
        <v>10742</v>
      </c>
      <c r="H295" s="87">
        <v>7180028834</v>
      </c>
    </row>
    <row r="296" spans="1:8" ht="39.9" customHeight="1" x14ac:dyDescent="0.2">
      <c r="A296" s="57">
        <v>4</v>
      </c>
      <c r="B296" s="17" t="s">
        <v>10767</v>
      </c>
      <c r="C296" s="17">
        <v>9</v>
      </c>
      <c r="D296" s="17" t="s">
        <v>10137</v>
      </c>
      <c r="E296" s="17">
        <v>2011</v>
      </c>
      <c r="F296" s="17" t="s">
        <v>9160</v>
      </c>
      <c r="G296" s="132" t="s">
        <v>10743</v>
      </c>
      <c r="H296" s="87">
        <v>7180028842</v>
      </c>
    </row>
    <row r="297" spans="1:8" ht="39.9" customHeight="1" x14ac:dyDescent="0.2">
      <c r="A297" s="57">
        <v>5</v>
      </c>
      <c r="B297" s="17" t="s">
        <v>10768</v>
      </c>
      <c r="C297" s="17">
        <v>9</v>
      </c>
      <c r="D297" s="17" t="s">
        <v>10137</v>
      </c>
      <c r="E297" s="17">
        <v>2011</v>
      </c>
      <c r="F297" s="17" t="s">
        <v>9160</v>
      </c>
      <c r="G297" s="132" t="s">
        <v>10744</v>
      </c>
      <c r="H297" s="99">
        <v>7180028859</v>
      </c>
    </row>
    <row r="298" spans="1:8" ht="39.9" customHeight="1" x14ac:dyDescent="0.2">
      <c r="A298" s="57">
        <v>6</v>
      </c>
      <c r="B298" s="17" t="s">
        <v>10769</v>
      </c>
      <c r="C298" s="17">
        <v>9</v>
      </c>
      <c r="D298" s="17" t="s">
        <v>10137</v>
      </c>
      <c r="E298" s="17">
        <v>2011</v>
      </c>
      <c r="F298" s="17" t="s">
        <v>9160</v>
      </c>
      <c r="G298" s="132" t="s">
        <v>10745</v>
      </c>
      <c r="H298" s="99">
        <v>7180028867</v>
      </c>
    </row>
    <row r="299" spans="1:8" ht="39.9" customHeight="1" x14ac:dyDescent="0.2">
      <c r="A299" s="57">
        <v>7</v>
      </c>
      <c r="B299" s="17" t="s">
        <v>10770</v>
      </c>
      <c r="C299" s="17">
        <v>9</v>
      </c>
      <c r="D299" s="17" t="s">
        <v>10137</v>
      </c>
      <c r="E299" s="17">
        <v>2011</v>
      </c>
      <c r="F299" s="17" t="s">
        <v>9160</v>
      </c>
      <c r="G299" s="132" t="s">
        <v>10746</v>
      </c>
      <c r="H299" s="87">
        <v>7180028875</v>
      </c>
    </row>
    <row r="300" spans="1:8" ht="39.9" customHeight="1" x14ac:dyDescent="0.2">
      <c r="A300" s="57">
        <v>8</v>
      </c>
      <c r="B300" s="17" t="s">
        <v>10771</v>
      </c>
      <c r="C300" s="17">
        <v>9</v>
      </c>
      <c r="D300" s="17" t="s">
        <v>10137</v>
      </c>
      <c r="E300" s="17">
        <v>2011</v>
      </c>
      <c r="F300" s="17" t="s">
        <v>9160</v>
      </c>
      <c r="G300" s="132" t="s">
        <v>10747</v>
      </c>
      <c r="H300" s="87">
        <v>7180028883</v>
      </c>
    </row>
    <row r="301" spans="1:8" ht="39.9" customHeight="1" x14ac:dyDescent="0.2">
      <c r="A301" s="57">
        <v>9</v>
      </c>
      <c r="B301" s="17" t="s">
        <v>10772</v>
      </c>
      <c r="C301" s="17">
        <v>9</v>
      </c>
      <c r="D301" s="17" t="s">
        <v>10137</v>
      </c>
      <c r="E301" s="17">
        <v>2011</v>
      </c>
      <c r="F301" s="17" t="s">
        <v>9160</v>
      </c>
      <c r="G301" s="132" t="s">
        <v>10748</v>
      </c>
      <c r="H301" s="87">
        <v>7180028891</v>
      </c>
    </row>
    <row r="302" spans="1:8" ht="39.9" customHeight="1" x14ac:dyDescent="0.2">
      <c r="A302" s="57">
        <v>10</v>
      </c>
      <c r="B302" s="17" t="s">
        <v>10773</v>
      </c>
      <c r="C302" s="17">
        <v>9</v>
      </c>
      <c r="D302" s="17" t="s">
        <v>10137</v>
      </c>
      <c r="E302" s="17">
        <v>2011</v>
      </c>
      <c r="F302" s="17" t="s">
        <v>9160</v>
      </c>
      <c r="G302" s="132" t="s">
        <v>10749</v>
      </c>
      <c r="H302" s="87">
        <v>7180028909</v>
      </c>
    </row>
    <row r="303" spans="1:8" ht="39.9" customHeight="1" x14ac:dyDescent="0.2">
      <c r="A303" s="57">
        <v>11</v>
      </c>
      <c r="B303" s="17" t="s">
        <v>10774</v>
      </c>
      <c r="C303" s="17">
        <v>9</v>
      </c>
      <c r="D303" s="17" t="s">
        <v>10137</v>
      </c>
      <c r="E303" s="17">
        <v>2011</v>
      </c>
      <c r="F303" s="17" t="s">
        <v>9160</v>
      </c>
      <c r="G303" s="132" t="s">
        <v>10750</v>
      </c>
      <c r="H303" s="87">
        <v>7180028917</v>
      </c>
    </row>
    <row r="304" spans="1:8" ht="39.9" customHeight="1" x14ac:dyDescent="0.2">
      <c r="A304" s="57">
        <v>12</v>
      </c>
      <c r="B304" s="17" t="s">
        <v>10775</v>
      </c>
      <c r="C304" s="17">
        <v>9</v>
      </c>
      <c r="D304" s="17" t="s">
        <v>10137</v>
      </c>
      <c r="E304" s="17">
        <v>2011</v>
      </c>
      <c r="F304" s="17" t="s">
        <v>9160</v>
      </c>
      <c r="G304" s="132" t="s">
        <v>10751</v>
      </c>
      <c r="H304" s="87">
        <v>7180028925</v>
      </c>
    </row>
  </sheetData>
  <mergeCells count="13">
    <mergeCell ref="B277:C277"/>
    <mergeCell ref="B291:C291"/>
    <mergeCell ref="B257:C257"/>
    <mergeCell ref="B2:C2"/>
    <mergeCell ref="B28:C28"/>
    <mergeCell ref="B54:C54"/>
    <mergeCell ref="B80:C80"/>
    <mergeCell ref="B210:C210"/>
    <mergeCell ref="B236:C236"/>
    <mergeCell ref="B132:C132"/>
    <mergeCell ref="B158:C158"/>
    <mergeCell ref="B184:C184"/>
    <mergeCell ref="B106:C106"/>
  </mergeCells>
  <phoneticPr fontId="5"/>
  <pageMargins left="0.25" right="0.25" top="0.75" bottom="0.75" header="0.3" footer="0.3"/>
  <pageSetup paperSize="9" scale="73" fitToHeight="0" orientation="portrait" r:id="rId1"/>
  <rowBreaks count="12" manualBreakCount="12">
    <brk id="27" max="16383" man="1"/>
    <brk id="53" max="16383" man="1"/>
    <brk id="79" max="16383" man="1"/>
    <brk id="105" max="16383" man="1"/>
    <brk id="131" max="16383" man="1"/>
    <brk id="157" max="16383" man="1"/>
    <brk id="183" max="16383" man="1"/>
    <brk id="209" max="16383" man="1"/>
    <brk id="235" max="16383" man="1"/>
    <brk id="256" max="16383" man="1"/>
    <brk id="276" max="16383" man="1"/>
    <brk id="2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/>
  </sheetPr>
  <dimension ref="A1:I61"/>
  <sheetViews>
    <sheetView view="pageBreakPreview" zoomScale="80" zoomScaleNormal="70" zoomScaleSheetLayoutView="80" workbookViewId="0"/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11" style="57" customWidth="1"/>
    <col min="4" max="4" width="18.33203125" style="57" bestFit="1" customWidth="1"/>
    <col min="5" max="5" width="13.6640625" style="57" customWidth="1"/>
    <col min="6" max="6" width="14.21875" style="57" bestFit="1" customWidth="1"/>
    <col min="7" max="7" width="19" style="57" bestFit="1" customWidth="1"/>
    <col min="8" max="8" width="19.33203125" style="57" customWidth="1"/>
    <col min="9" max="16384" width="12.6640625" style="231"/>
  </cols>
  <sheetData>
    <row r="1" spans="1:8" ht="39.9" customHeight="1" x14ac:dyDescent="0.2">
      <c r="B1" s="173" t="s">
        <v>16491</v>
      </c>
      <c r="C1" s="173"/>
    </row>
    <row r="2" spans="1:8" ht="39.9" customHeight="1" x14ac:dyDescent="0.2">
      <c r="B2" s="477" t="s">
        <v>10776</v>
      </c>
      <c r="C2" s="477"/>
    </row>
    <row r="3" spans="1:8" ht="39.9" customHeight="1" thickBot="1" x14ac:dyDescent="0.25">
      <c r="B3" s="13" t="s">
        <v>5362</v>
      </c>
      <c r="C3" s="13" t="s">
        <v>10134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60" t="s">
        <v>10788</v>
      </c>
      <c r="C4" s="60">
        <v>0</v>
      </c>
      <c r="D4" s="60" t="s">
        <v>10137</v>
      </c>
      <c r="E4" s="60">
        <v>2008</v>
      </c>
      <c r="F4" s="60" t="s">
        <v>9160</v>
      </c>
      <c r="G4" s="323" t="s">
        <v>10778</v>
      </c>
      <c r="H4" s="60">
        <v>7180028933</v>
      </c>
    </row>
    <row r="5" spans="1:8" ht="39.9" customHeight="1" x14ac:dyDescent="0.2">
      <c r="A5" s="57">
        <v>2</v>
      </c>
      <c r="B5" s="60" t="s">
        <v>10789</v>
      </c>
      <c r="C5" s="17">
        <v>0</v>
      </c>
      <c r="D5" s="17" t="s">
        <v>10137</v>
      </c>
      <c r="E5" s="17">
        <v>2008</v>
      </c>
      <c r="F5" s="17" t="s">
        <v>9160</v>
      </c>
      <c r="G5" s="132" t="s">
        <v>10779</v>
      </c>
      <c r="H5" s="85">
        <v>7180028941</v>
      </c>
    </row>
    <row r="6" spans="1:8" ht="39.9" customHeight="1" x14ac:dyDescent="0.2">
      <c r="A6" s="57">
        <v>3</v>
      </c>
      <c r="B6" s="17" t="s">
        <v>10790</v>
      </c>
      <c r="C6" s="17">
        <v>0</v>
      </c>
      <c r="D6" s="17" t="s">
        <v>10137</v>
      </c>
      <c r="E6" s="17">
        <v>2008</v>
      </c>
      <c r="F6" s="17" t="s">
        <v>9160</v>
      </c>
      <c r="G6" s="132" t="s">
        <v>10780</v>
      </c>
      <c r="H6" s="87">
        <v>7180028958</v>
      </c>
    </row>
    <row r="7" spans="1:8" ht="39.9" customHeight="1" x14ac:dyDescent="0.2">
      <c r="A7" s="57">
        <v>4</v>
      </c>
      <c r="B7" s="17" t="s">
        <v>10791</v>
      </c>
      <c r="C7" s="17">
        <v>0</v>
      </c>
      <c r="D7" s="17" t="s">
        <v>10137</v>
      </c>
      <c r="E7" s="17">
        <v>2008</v>
      </c>
      <c r="F7" s="17" t="s">
        <v>9160</v>
      </c>
      <c r="G7" s="132" t="s">
        <v>10781</v>
      </c>
      <c r="H7" s="87">
        <v>7180028966</v>
      </c>
    </row>
    <row r="8" spans="1:8" ht="39.9" customHeight="1" x14ac:dyDescent="0.2">
      <c r="A8" s="57">
        <v>5</v>
      </c>
      <c r="B8" s="17" t="s">
        <v>10792</v>
      </c>
      <c r="C8" s="17">
        <v>0</v>
      </c>
      <c r="D8" s="17" t="s">
        <v>10137</v>
      </c>
      <c r="E8" s="17">
        <v>2008</v>
      </c>
      <c r="F8" s="17" t="s">
        <v>9160</v>
      </c>
      <c r="G8" s="132" t="s">
        <v>10782</v>
      </c>
      <c r="H8" s="99">
        <v>7180028974</v>
      </c>
    </row>
    <row r="9" spans="1:8" ht="39.9" customHeight="1" x14ac:dyDescent="0.2">
      <c r="A9" s="57">
        <v>6</v>
      </c>
      <c r="B9" s="17" t="s">
        <v>10793</v>
      </c>
      <c r="C9" s="17">
        <v>0</v>
      </c>
      <c r="D9" s="17" t="s">
        <v>10137</v>
      </c>
      <c r="E9" s="17">
        <v>2008</v>
      </c>
      <c r="F9" s="17" t="s">
        <v>9160</v>
      </c>
      <c r="G9" s="132" t="s">
        <v>10783</v>
      </c>
      <c r="H9" s="99">
        <v>7180028982</v>
      </c>
    </row>
    <row r="10" spans="1:8" ht="39.9" customHeight="1" x14ac:dyDescent="0.2">
      <c r="A10" s="57">
        <v>7</v>
      </c>
      <c r="B10" s="17" t="s">
        <v>10794</v>
      </c>
      <c r="C10" s="17">
        <v>0</v>
      </c>
      <c r="D10" s="17" t="s">
        <v>10137</v>
      </c>
      <c r="E10" s="17">
        <v>2008</v>
      </c>
      <c r="F10" s="17" t="s">
        <v>9160</v>
      </c>
      <c r="G10" s="132" t="s">
        <v>10784</v>
      </c>
      <c r="H10" s="87">
        <v>7180028990</v>
      </c>
    </row>
    <row r="11" spans="1:8" ht="39.9" customHeight="1" x14ac:dyDescent="0.2">
      <c r="A11" s="57">
        <v>8</v>
      </c>
      <c r="B11" s="17" t="s">
        <v>10795</v>
      </c>
      <c r="C11" s="17">
        <v>0</v>
      </c>
      <c r="D11" s="17" t="s">
        <v>10137</v>
      </c>
      <c r="E11" s="17">
        <v>2008</v>
      </c>
      <c r="F11" s="17" t="s">
        <v>9160</v>
      </c>
      <c r="G11" s="132" t="s">
        <v>10785</v>
      </c>
      <c r="H11" s="87">
        <v>7180029006</v>
      </c>
    </row>
    <row r="12" spans="1:8" ht="39.9" customHeight="1" x14ac:dyDescent="0.2">
      <c r="A12" s="57">
        <v>9</v>
      </c>
      <c r="B12" s="17" t="s">
        <v>10796</v>
      </c>
      <c r="C12" s="17">
        <v>0</v>
      </c>
      <c r="D12" s="17" t="s">
        <v>10137</v>
      </c>
      <c r="E12" s="17">
        <v>2008</v>
      </c>
      <c r="F12" s="17" t="s">
        <v>9160</v>
      </c>
      <c r="G12" s="132" t="s">
        <v>10786</v>
      </c>
      <c r="H12" s="87">
        <v>7180029014</v>
      </c>
    </row>
    <row r="13" spans="1:8" ht="39.9" customHeight="1" x14ac:dyDescent="0.2">
      <c r="A13" s="57">
        <v>10</v>
      </c>
      <c r="B13" s="17" t="s">
        <v>10797</v>
      </c>
      <c r="C13" s="17">
        <v>0</v>
      </c>
      <c r="D13" s="17" t="s">
        <v>10137</v>
      </c>
      <c r="E13" s="17">
        <v>2008</v>
      </c>
      <c r="F13" s="17" t="s">
        <v>9160</v>
      </c>
      <c r="G13" s="132" t="s">
        <v>10787</v>
      </c>
      <c r="H13" s="87">
        <v>7082259022</v>
      </c>
    </row>
    <row r="14" spans="1:8" ht="39.9" customHeight="1" x14ac:dyDescent="0.25">
      <c r="B14" s="480" t="s">
        <v>10777</v>
      </c>
      <c r="C14" s="480"/>
    </row>
    <row r="15" spans="1:8" ht="39.9" customHeight="1" thickBot="1" x14ac:dyDescent="0.25">
      <c r="B15" s="13" t="s">
        <v>5362</v>
      </c>
      <c r="C15" s="13" t="s">
        <v>10134</v>
      </c>
      <c r="D15" s="13" t="s">
        <v>5364</v>
      </c>
      <c r="E15" s="13" t="s">
        <v>5365</v>
      </c>
      <c r="F15" s="13" t="s">
        <v>5366</v>
      </c>
      <c r="G15" s="13" t="s">
        <v>5368</v>
      </c>
      <c r="H15" s="13" t="s">
        <v>5367</v>
      </c>
    </row>
    <row r="16" spans="1:8" ht="39.9" customHeight="1" thickTop="1" x14ac:dyDescent="0.2">
      <c r="A16" s="57">
        <v>1</v>
      </c>
      <c r="B16" s="17" t="s">
        <v>10838</v>
      </c>
      <c r="C16" s="17">
        <v>1</v>
      </c>
      <c r="D16" s="17" t="s">
        <v>10137</v>
      </c>
      <c r="E16" s="17">
        <v>2008</v>
      </c>
      <c r="F16" s="17" t="s">
        <v>9160</v>
      </c>
      <c r="G16" s="132" t="s">
        <v>10798</v>
      </c>
      <c r="H16" s="100">
        <v>7280031689</v>
      </c>
    </row>
    <row r="17" spans="1:8" ht="39.9" customHeight="1" x14ac:dyDescent="0.2">
      <c r="A17" s="57">
        <v>2</v>
      </c>
      <c r="B17" s="60" t="s">
        <v>10839</v>
      </c>
      <c r="C17" s="17">
        <v>1</v>
      </c>
      <c r="D17" s="17" t="s">
        <v>10137</v>
      </c>
      <c r="E17" s="17">
        <v>2008</v>
      </c>
      <c r="F17" s="17" t="s">
        <v>9160</v>
      </c>
      <c r="G17" s="132" t="s">
        <v>10799</v>
      </c>
      <c r="H17" s="101">
        <v>7180029048</v>
      </c>
    </row>
    <row r="18" spans="1:8" ht="39.9" customHeight="1" x14ac:dyDescent="0.2">
      <c r="A18" s="57">
        <v>3</v>
      </c>
      <c r="B18" s="17" t="s">
        <v>10840</v>
      </c>
      <c r="C18" s="17">
        <v>1</v>
      </c>
      <c r="D18" s="17" t="s">
        <v>10137</v>
      </c>
      <c r="E18" s="17">
        <v>2008</v>
      </c>
      <c r="F18" s="17" t="s">
        <v>9160</v>
      </c>
      <c r="G18" s="132" t="s">
        <v>10800</v>
      </c>
      <c r="H18" s="102">
        <v>7180029055</v>
      </c>
    </row>
    <row r="19" spans="1:8" ht="39.9" customHeight="1" x14ac:dyDescent="0.2">
      <c r="A19" s="57">
        <v>4</v>
      </c>
      <c r="B19" s="17" t="s">
        <v>10841</v>
      </c>
      <c r="C19" s="17">
        <v>1</v>
      </c>
      <c r="D19" s="17" t="s">
        <v>10137</v>
      </c>
      <c r="E19" s="17">
        <v>2008</v>
      </c>
      <c r="F19" s="17" t="s">
        <v>9160</v>
      </c>
      <c r="G19" s="132" t="s">
        <v>10801</v>
      </c>
      <c r="H19" s="102">
        <v>7180029063</v>
      </c>
    </row>
    <row r="20" spans="1:8" ht="39.9" customHeight="1" x14ac:dyDescent="0.2">
      <c r="A20" s="57">
        <v>5</v>
      </c>
      <c r="B20" s="17" t="s">
        <v>10842</v>
      </c>
      <c r="C20" s="17">
        <v>1</v>
      </c>
      <c r="D20" s="17" t="s">
        <v>10137</v>
      </c>
      <c r="E20" s="17">
        <v>2008</v>
      </c>
      <c r="F20" s="17" t="s">
        <v>9160</v>
      </c>
      <c r="G20" s="132" t="s">
        <v>10802</v>
      </c>
      <c r="H20" s="103">
        <v>7180029071</v>
      </c>
    </row>
    <row r="21" spans="1:8" ht="39.9" customHeight="1" x14ac:dyDescent="0.2">
      <c r="A21" s="57">
        <v>6</v>
      </c>
      <c r="B21" s="17" t="s">
        <v>10843</v>
      </c>
      <c r="C21" s="17">
        <v>1</v>
      </c>
      <c r="D21" s="17" t="s">
        <v>10137</v>
      </c>
      <c r="E21" s="17">
        <v>2008</v>
      </c>
      <c r="F21" s="17" t="s">
        <v>9160</v>
      </c>
      <c r="G21" s="132" t="s">
        <v>10803</v>
      </c>
      <c r="H21" s="103">
        <v>7180029089</v>
      </c>
    </row>
    <row r="22" spans="1:8" ht="39.9" customHeight="1" x14ac:dyDescent="0.2">
      <c r="A22" s="57">
        <v>7</v>
      </c>
      <c r="B22" s="17" t="s">
        <v>10844</v>
      </c>
      <c r="C22" s="17">
        <v>1</v>
      </c>
      <c r="D22" s="17" t="s">
        <v>10137</v>
      </c>
      <c r="E22" s="17">
        <v>2008</v>
      </c>
      <c r="F22" s="17" t="s">
        <v>9160</v>
      </c>
      <c r="G22" s="132" t="s">
        <v>10804</v>
      </c>
      <c r="H22" s="102">
        <v>7180029097</v>
      </c>
    </row>
    <row r="23" spans="1:8" ht="39.9" customHeight="1" x14ac:dyDescent="0.2">
      <c r="A23" s="57">
        <v>8</v>
      </c>
      <c r="B23" s="17" t="s">
        <v>10845</v>
      </c>
      <c r="C23" s="17">
        <v>1</v>
      </c>
      <c r="D23" s="17" t="s">
        <v>10137</v>
      </c>
      <c r="E23" s="17">
        <v>2008</v>
      </c>
      <c r="F23" s="17" t="s">
        <v>9160</v>
      </c>
      <c r="G23" s="132" t="s">
        <v>10805</v>
      </c>
      <c r="H23" s="102">
        <v>7080029105</v>
      </c>
    </row>
    <row r="24" spans="1:8" ht="39.9" customHeight="1" x14ac:dyDescent="0.2">
      <c r="A24" s="57">
        <v>9</v>
      </c>
      <c r="B24" s="17" t="s">
        <v>10846</v>
      </c>
      <c r="C24" s="17">
        <v>1</v>
      </c>
      <c r="D24" s="17" t="s">
        <v>10137</v>
      </c>
      <c r="E24" s="17">
        <v>2008</v>
      </c>
      <c r="F24" s="17" t="s">
        <v>9160</v>
      </c>
      <c r="G24" s="132" t="s">
        <v>10806</v>
      </c>
      <c r="H24" s="102">
        <v>7180029113</v>
      </c>
    </row>
    <row r="25" spans="1:8" ht="39.9" customHeight="1" x14ac:dyDescent="0.2">
      <c r="A25" s="57">
        <v>10</v>
      </c>
      <c r="B25" s="17" t="s">
        <v>10847</v>
      </c>
      <c r="C25" s="17">
        <v>1</v>
      </c>
      <c r="D25" s="17" t="s">
        <v>10137</v>
      </c>
      <c r="E25" s="17">
        <v>2008</v>
      </c>
      <c r="F25" s="17" t="s">
        <v>9160</v>
      </c>
      <c r="G25" s="132" t="s">
        <v>10807</v>
      </c>
      <c r="H25" s="102">
        <v>7180029121</v>
      </c>
    </row>
    <row r="26" spans="1:8" ht="39.9" customHeight="1" x14ac:dyDescent="0.2">
      <c r="B26" s="477" t="s">
        <v>10184</v>
      </c>
      <c r="C26" s="477"/>
    </row>
    <row r="27" spans="1:8" ht="39.9" customHeight="1" thickBot="1" x14ac:dyDescent="0.25">
      <c r="B27" s="13" t="s">
        <v>5362</v>
      </c>
      <c r="C27" s="13" t="s">
        <v>10134</v>
      </c>
      <c r="D27" s="13" t="s">
        <v>5364</v>
      </c>
      <c r="E27" s="13" t="s">
        <v>5365</v>
      </c>
      <c r="F27" s="13" t="s">
        <v>5366</v>
      </c>
      <c r="G27" s="13" t="s">
        <v>5368</v>
      </c>
      <c r="H27" s="13" t="s">
        <v>5367</v>
      </c>
    </row>
    <row r="28" spans="1:8" ht="39.9" customHeight="1" thickTop="1" x14ac:dyDescent="0.2">
      <c r="A28" s="57">
        <v>1</v>
      </c>
      <c r="B28" s="17" t="s">
        <v>10848</v>
      </c>
      <c r="C28" s="17">
        <v>2</v>
      </c>
      <c r="D28" s="17" t="s">
        <v>10137</v>
      </c>
      <c r="E28" s="17">
        <v>2008</v>
      </c>
      <c r="F28" s="17" t="s">
        <v>9160</v>
      </c>
      <c r="G28" s="132" t="s">
        <v>10808</v>
      </c>
      <c r="H28" s="17"/>
    </row>
    <row r="29" spans="1:8" ht="39.9" customHeight="1" x14ac:dyDescent="0.2">
      <c r="A29" s="57">
        <v>2</v>
      </c>
      <c r="B29" s="17" t="s">
        <v>10849</v>
      </c>
      <c r="C29" s="17">
        <v>2</v>
      </c>
      <c r="D29" s="17" t="s">
        <v>10137</v>
      </c>
      <c r="E29" s="17">
        <v>2008</v>
      </c>
      <c r="F29" s="17" t="s">
        <v>9160</v>
      </c>
      <c r="G29" s="132" t="s">
        <v>10809</v>
      </c>
      <c r="H29" s="85"/>
    </row>
    <row r="30" spans="1:8" ht="39.9" customHeight="1" x14ac:dyDescent="0.2">
      <c r="A30" s="57">
        <v>3</v>
      </c>
      <c r="B30" s="17" t="s">
        <v>10850</v>
      </c>
      <c r="C30" s="17">
        <v>2</v>
      </c>
      <c r="D30" s="17" t="s">
        <v>10137</v>
      </c>
      <c r="E30" s="17">
        <v>2008</v>
      </c>
      <c r="F30" s="17" t="s">
        <v>9160</v>
      </c>
      <c r="G30" s="132" t="s">
        <v>10810</v>
      </c>
      <c r="H30" s="87"/>
    </row>
    <row r="31" spans="1:8" ht="39.9" customHeight="1" x14ac:dyDescent="0.2">
      <c r="A31" s="57">
        <v>4</v>
      </c>
      <c r="B31" s="17" t="s">
        <v>10851</v>
      </c>
      <c r="C31" s="17">
        <v>2</v>
      </c>
      <c r="D31" s="17" t="s">
        <v>10137</v>
      </c>
      <c r="E31" s="17">
        <v>2008</v>
      </c>
      <c r="F31" s="17" t="s">
        <v>9160</v>
      </c>
      <c r="G31" s="132" t="s">
        <v>10811</v>
      </c>
      <c r="H31" s="87"/>
    </row>
    <row r="32" spans="1:8" ht="39.9" customHeight="1" x14ac:dyDescent="0.2">
      <c r="A32" s="57">
        <v>5</v>
      </c>
      <c r="B32" s="17" t="s">
        <v>10852</v>
      </c>
      <c r="C32" s="17">
        <v>2</v>
      </c>
      <c r="D32" s="17" t="s">
        <v>10137</v>
      </c>
      <c r="E32" s="17">
        <v>2008</v>
      </c>
      <c r="F32" s="17" t="s">
        <v>9160</v>
      </c>
      <c r="G32" s="132" t="s">
        <v>10812</v>
      </c>
      <c r="H32" s="99"/>
    </row>
    <row r="33" spans="1:9" ht="39.9" customHeight="1" x14ac:dyDescent="0.2">
      <c r="A33" s="57">
        <v>6</v>
      </c>
      <c r="B33" s="17" t="s">
        <v>10853</v>
      </c>
      <c r="C33" s="17">
        <v>2</v>
      </c>
      <c r="D33" s="17" t="s">
        <v>10137</v>
      </c>
      <c r="E33" s="17">
        <v>2008</v>
      </c>
      <c r="F33" s="17" t="s">
        <v>9160</v>
      </c>
      <c r="G33" s="132" t="s">
        <v>10813</v>
      </c>
      <c r="H33" s="99"/>
    </row>
    <row r="34" spans="1:9" ht="39.9" customHeight="1" x14ac:dyDescent="0.2">
      <c r="A34" s="57">
        <v>7</v>
      </c>
      <c r="B34" s="17" t="s">
        <v>10854</v>
      </c>
      <c r="C34" s="17">
        <v>2</v>
      </c>
      <c r="D34" s="17" t="s">
        <v>10137</v>
      </c>
      <c r="E34" s="17">
        <v>2008</v>
      </c>
      <c r="F34" s="17" t="s">
        <v>9160</v>
      </c>
      <c r="G34" s="132" t="s">
        <v>10814</v>
      </c>
      <c r="H34" s="87"/>
      <c r="I34" s="325"/>
    </row>
    <row r="35" spans="1:9" ht="39.9" customHeight="1" x14ac:dyDescent="0.2">
      <c r="A35" s="57">
        <v>8</v>
      </c>
      <c r="B35" s="17" t="s">
        <v>10855</v>
      </c>
      <c r="C35" s="17">
        <v>2</v>
      </c>
      <c r="D35" s="17" t="s">
        <v>10137</v>
      </c>
      <c r="E35" s="17">
        <v>2008</v>
      </c>
      <c r="F35" s="17" t="s">
        <v>9160</v>
      </c>
      <c r="G35" s="132" t="s">
        <v>10815</v>
      </c>
      <c r="H35" s="87"/>
    </row>
    <row r="36" spans="1:9" ht="39.9" customHeight="1" x14ac:dyDescent="0.2">
      <c r="A36" s="57">
        <v>9</v>
      </c>
      <c r="B36" s="17" t="s">
        <v>10856</v>
      </c>
      <c r="C36" s="17">
        <v>2</v>
      </c>
      <c r="D36" s="17" t="s">
        <v>10137</v>
      </c>
      <c r="E36" s="17">
        <v>2008</v>
      </c>
      <c r="F36" s="17" t="s">
        <v>9160</v>
      </c>
      <c r="G36" s="132" t="s">
        <v>10816</v>
      </c>
      <c r="H36" s="87"/>
    </row>
    <row r="37" spans="1:9" ht="39.9" customHeight="1" x14ac:dyDescent="0.2">
      <c r="A37" s="57">
        <v>10</v>
      </c>
      <c r="B37" s="17" t="s">
        <v>10857</v>
      </c>
      <c r="C37" s="17">
        <v>2</v>
      </c>
      <c r="D37" s="17" t="s">
        <v>10137</v>
      </c>
      <c r="E37" s="17">
        <v>2008</v>
      </c>
      <c r="F37" s="17" t="s">
        <v>9160</v>
      </c>
      <c r="G37" s="132" t="s">
        <v>10817</v>
      </c>
      <c r="H37" s="87"/>
    </row>
    <row r="38" spans="1:9" ht="39.9" customHeight="1" x14ac:dyDescent="0.25">
      <c r="B38" s="480" t="s">
        <v>10233</v>
      </c>
      <c r="C38" s="480"/>
    </row>
    <row r="39" spans="1:9" ht="39.9" customHeight="1" thickBot="1" x14ac:dyDescent="0.25">
      <c r="B39" s="13" t="s">
        <v>5362</v>
      </c>
      <c r="C39" s="13" t="s">
        <v>10134</v>
      </c>
      <c r="D39" s="13" t="s">
        <v>5364</v>
      </c>
      <c r="E39" s="13" t="s">
        <v>5365</v>
      </c>
      <c r="F39" s="13" t="s">
        <v>5366</v>
      </c>
      <c r="G39" s="13" t="s">
        <v>5368</v>
      </c>
      <c r="H39" s="13" t="s">
        <v>5367</v>
      </c>
    </row>
    <row r="40" spans="1:9" ht="39.9" customHeight="1" thickTop="1" x14ac:dyDescent="0.2">
      <c r="A40" s="57">
        <v>1</v>
      </c>
      <c r="B40" s="17" t="s">
        <v>10858</v>
      </c>
      <c r="C40" s="17">
        <v>3</v>
      </c>
      <c r="D40" s="17" t="s">
        <v>10137</v>
      </c>
      <c r="E40" s="17">
        <v>2008</v>
      </c>
      <c r="F40" s="17" t="s">
        <v>9160</v>
      </c>
      <c r="G40" s="132" t="s">
        <v>10818</v>
      </c>
      <c r="H40" s="17">
        <v>7180029238</v>
      </c>
    </row>
    <row r="41" spans="1:9" ht="39.9" customHeight="1" x14ac:dyDescent="0.2">
      <c r="A41" s="57">
        <v>2</v>
      </c>
      <c r="B41" s="60" t="s">
        <v>10859</v>
      </c>
      <c r="C41" s="17">
        <v>3</v>
      </c>
      <c r="D41" s="17" t="s">
        <v>10137</v>
      </c>
      <c r="E41" s="17">
        <v>2008</v>
      </c>
      <c r="F41" s="17" t="s">
        <v>9160</v>
      </c>
      <c r="G41" s="132" t="s">
        <v>10819</v>
      </c>
      <c r="H41" s="85">
        <v>7180029246</v>
      </c>
    </row>
    <row r="42" spans="1:9" ht="39.9" customHeight="1" x14ac:dyDescent="0.2">
      <c r="A42" s="57">
        <v>3</v>
      </c>
      <c r="B42" s="17" t="s">
        <v>10860</v>
      </c>
      <c r="C42" s="17">
        <v>3</v>
      </c>
      <c r="D42" s="17" t="s">
        <v>10137</v>
      </c>
      <c r="E42" s="17">
        <v>2008</v>
      </c>
      <c r="F42" s="17" t="s">
        <v>9160</v>
      </c>
      <c r="G42" s="132" t="s">
        <v>10820</v>
      </c>
      <c r="H42" s="87">
        <v>7180029253</v>
      </c>
    </row>
    <row r="43" spans="1:9" ht="39.9" customHeight="1" x14ac:dyDescent="0.2">
      <c r="A43" s="57">
        <v>4</v>
      </c>
      <c r="B43" s="17" t="s">
        <v>10861</v>
      </c>
      <c r="C43" s="17">
        <v>3</v>
      </c>
      <c r="D43" s="17" t="s">
        <v>10137</v>
      </c>
      <c r="E43" s="17">
        <v>2008</v>
      </c>
      <c r="F43" s="17" t="s">
        <v>9160</v>
      </c>
      <c r="G43" s="132" t="s">
        <v>10821</v>
      </c>
      <c r="H43" s="87">
        <v>7180029261</v>
      </c>
    </row>
    <row r="44" spans="1:9" ht="39.9" customHeight="1" x14ac:dyDescent="0.2">
      <c r="A44" s="57">
        <v>5</v>
      </c>
      <c r="B44" s="17" t="s">
        <v>10862</v>
      </c>
      <c r="C44" s="17">
        <v>3</v>
      </c>
      <c r="D44" s="17" t="s">
        <v>10137</v>
      </c>
      <c r="E44" s="17">
        <v>2008</v>
      </c>
      <c r="F44" s="17" t="s">
        <v>9160</v>
      </c>
      <c r="G44" s="132" t="s">
        <v>10822</v>
      </c>
      <c r="H44" s="99">
        <v>7180029279</v>
      </c>
    </row>
    <row r="45" spans="1:9" ht="39.9" customHeight="1" x14ac:dyDescent="0.2">
      <c r="A45" s="57">
        <v>6</v>
      </c>
      <c r="B45" s="17" t="s">
        <v>10863</v>
      </c>
      <c r="C45" s="17">
        <v>3</v>
      </c>
      <c r="D45" s="17" t="s">
        <v>10137</v>
      </c>
      <c r="E45" s="17">
        <v>2008</v>
      </c>
      <c r="F45" s="17" t="s">
        <v>9160</v>
      </c>
      <c r="G45" s="132" t="s">
        <v>10823</v>
      </c>
      <c r="H45" s="99">
        <v>7180029287</v>
      </c>
    </row>
    <row r="46" spans="1:9" ht="39.9" customHeight="1" x14ac:dyDescent="0.2">
      <c r="A46" s="57">
        <v>7</v>
      </c>
      <c r="B46" s="17" t="s">
        <v>10864</v>
      </c>
      <c r="C46" s="17">
        <v>3</v>
      </c>
      <c r="D46" s="17" t="s">
        <v>10137</v>
      </c>
      <c r="E46" s="17">
        <v>2008</v>
      </c>
      <c r="F46" s="17" t="s">
        <v>9160</v>
      </c>
      <c r="G46" s="132" t="s">
        <v>10824</v>
      </c>
      <c r="H46" s="87">
        <v>7180029295</v>
      </c>
    </row>
    <row r="47" spans="1:9" ht="39.9" customHeight="1" x14ac:dyDescent="0.2">
      <c r="A47" s="57">
        <v>8</v>
      </c>
      <c r="B47" s="17" t="s">
        <v>10865</v>
      </c>
      <c r="C47" s="17">
        <v>3</v>
      </c>
      <c r="D47" s="17" t="s">
        <v>10137</v>
      </c>
      <c r="E47" s="17">
        <v>2008</v>
      </c>
      <c r="F47" s="17" t="s">
        <v>9160</v>
      </c>
      <c r="G47" s="132" t="s">
        <v>10825</v>
      </c>
      <c r="H47" s="87">
        <v>7180029303</v>
      </c>
    </row>
    <row r="48" spans="1:9" ht="39.9" customHeight="1" x14ac:dyDescent="0.2">
      <c r="A48" s="57">
        <v>9</v>
      </c>
      <c r="B48" s="17" t="s">
        <v>10866</v>
      </c>
      <c r="C48" s="17">
        <v>3</v>
      </c>
      <c r="D48" s="17" t="s">
        <v>10137</v>
      </c>
      <c r="E48" s="17">
        <v>2008</v>
      </c>
      <c r="F48" s="17" t="s">
        <v>9160</v>
      </c>
      <c r="G48" s="132" t="s">
        <v>10826</v>
      </c>
      <c r="H48" s="87">
        <v>7180029311</v>
      </c>
    </row>
    <row r="49" spans="1:8" ht="39.9" customHeight="1" x14ac:dyDescent="0.2">
      <c r="A49" s="57">
        <v>10</v>
      </c>
      <c r="B49" s="17" t="s">
        <v>10867</v>
      </c>
      <c r="C49" s="17">
        <v>3</v>
      </c>
      <c r="D49" s="17" t="s">
        <v>10137</v>
      </c>
      <c r="E49" s="17">
        <v>2008</v>
      </c>
      <c r="F49" s="17" t="s">
        <v>9160</v>
      </c>
      <c r="G49" s="132" t="s">
        <v>10827</v>
      </c>
      <c r="H49" s="87">
        <v>7180029329</v>
      </c>
    </row>
    <row r="50" spans="1:8" ht="39.9" customHeight="1" x14ac:dyDescent="0.2">
      <c r="B50" s="477" t="s">
        <v>10282</v>
      </c>
      <c r="C50" s="477"/>
    </row>
    <row r="51" spans="1:8" ht="39.9" customHeight="1" thickBot="1" x14ac:dyDescent="0.25">
      <c r="B51" s="13" t="s">
        <v>5362</v>
      </c>
      <c r="C51" s="13" t="s">
        <v>10134</v>
      </c>
      <c r="D51" s="13" t="s">
        <v>5364</v>
      </c>
      <c r="E51" s="13" t="s">
        <v>5365</v>
      </c>
      <c r="F51" s="13" t="s">
        <v>5366</v>
      </c>
      <c r="G51" s="13" t="s">
        <v>5368</v>
      </c>
      <c r="H51" s="13" t="s">
        <v>5367</v>
      </c>
    </row>
    <row r="52" spans="1:8" ht="39.9" customHeight="1" thickTop="1" x14ac:dyDescent="0.2">
      <c r="A52" s="57">
        <v>1</v>
      </c>
      <c r="B52" s="17" t="s">
        <v>10868</v>
      </c>
      <c r="C52" s="17">
        <v>4</v>
      </c>
      <c r="D52" s="17" t="s">
        <v>10137</v>
      </c>
      <c r="E52" s="17">
        <v>2008</v>
      </c>
      <c r="F52" s="17" t="s">
        <v>9160</v>
      </c>
      <c r="G52" s="132" t="s">
        <v>10828</v>
      </c>
      <c r="H52" s="17">
        <v>7180029337</v>
      </c>
    </row>
    <row r="53" spans="1:8" ht="39.9" customHeight="1" x14ac:dyDescent="0.2">
      <c r="A53" s="57">
        <v>2</v>
      </c>
      <c r="B53" s="60" t="s">
        <v>10869</v>
      </c>
      <c r="C53" s="17">
        <v>4</v>
      </c>
      <c r="D53" s="17" t="s">
        <v>10137</v>
      </c>
      <c r="E53" s="17">
        <v>2008</v>
      </c>
      <c r="F53" s="17" t="s">
        <v>9160</v>
      </c>
      <c r="G53" s="132" t="s">
        <v>10829</v>
      </c>
      <c r="H53" s="85">
        <v>7180029345</v>
      </c>
    </row>
    <row r="54" spans="1:8" ht="39.9" customHeight="1" x14ac:dyDescent="0.2">
      <c r="A54" s="57">
        <v>3</v>
      </c>
      <c r="B54" s="17" t="s">
        <v>10870</v>
      </c>
      <c r="C54" s="17">
        <v>4</v>
      </c>
      <c r="D54" s="17" t="s">
        <v>10137</v>
      </c>
      <c r="E54" s="17">
        <v>2008</v>
      </c>
      <c r="F54" s="17" t="s">
        <v>9160</v>
      </c>
      <c r="G54" s="132" t="s">
        <v>10830</v>
      </c>
      <c r="H54" s="87">
        <v>718029352</v>
      </c>
    </row>
    <row r="55" spans="1:8" ht="39.9" customHeight="1" x14ac:dyDescent="0.2">
      <c r="A55" s="57">
        <v>4</v>
      </c>
      <c r="B55" s="17" t="s">
        <v>10871</v>
      </c>
      <c r="C55" s="17">
        <v>4</v>
      </c>
      <c r="D55" s="17" t="s">
        <v>10137</v>
      </c>
      <c r="E55" s="17">
        <v>2008</v>
      </c>
      <c r="F55" s="17" t="s">
        <v>9160</v>
      </c>
      <c r="G55" s="132" t="s">
        <v>10831</v>
      </c>
      <c r="H55" s="87">
        <v>7180029360</v>
      </c>
    </row>
    <row r="56" spans="1:8" ht="39.9" customHeight="1" x14ac:dyDescent="0.2">
      <c r="A56" s="57">
        <v>5</v>
      </c>
      <c r="B56" s="17" t="s">
        <v>10872</v>
      </c>
      <c r="C56" s="17">
        <v>4</v>
      </c>
      <c r="D56" s="17" t="s">
        <v>10137</v>
      </c>
      <c r="E56" s="17">
        <v>2008</v>
      </c>
      <c r="F56" s="17" t="s">
        <v>9160</v>
      </c>
      <c r="G56" s="132" t="s">
        <v>10832</v>
      </c>
      <c r="H56" s="99">
        <v>7180029378</v>
      </c>
    </row>
    <row r="57" spans="1:8" ht="39.9" customHeight="1" x14ac:dyDescent="0.2">
      <c r="A57" s="57">
        <v>6</v>
      </c>
      <c r="B57" s="17" t="s">
        <v>10873</v>
      </c>
      <c r="C57" s="17">
        <v>4</v>
      </c>
      <c r="D57" s="17" t="s">
        <v>10137</v>
      </c>
      <c r="E57" s="17">
        <v>2008</v>
      </c>
      <c r="F57" s="17" t="s">
        <v>9160</v>
      </c>
      <c r="G57" s="132" t="s">
        <v>10833</v>
      </c>
      <c r="H57" s="99">
        <v>7180029386</v>
      </c>
    </row>
    <row r="58" spans="1:8" ht="39.9" customHeight="1" x14ac:dyDescent="0.2">
      <c r="A58" s="57">
        <v>7</v>
      </c>
      <c r="B58" s="17" t="s">
        <v>10874</v>
      </c>
      <c r="C58" s="17">
        <v>4</v>
      </c>
      <c r="D58" s="17" t="s">
        <v>10137</v>
      </c>
      <c r="E58" s="17">
        <v>2008</v>
      </c>
      <c r="F58" s="17" t="s">
        <v>9160</v>
      </c>
      <c r="G58" s="132" t="s">
        <v>10834</v>
      </c>
      <c r="H58" s="87">
        <v>7180029349</v>
      </c>
    </row>
    <row r="59" spans="1:8" ht="39.9" customHeight="1" x14ac:dyDescent="0.2">
      <c r="A59" s="57">
        <v>8</v>
      </c>
      <c r="B59" s="17" t="s">
        <v>10875</v>
      </c>
      <c r="C59" s="17">
        <v>4</v>
      </c>
      <c r="D59" s="17" t="s">
        <v>10137</v>
      </c>
      <c r="E59" s="17">
        <v>2008</v>
      </c>
      <c r="F59" s="17" t="s">
        <v>9160</v>
      </c>
      <c r="G59" s="132" t="s">
        <v>10835</v>
      </c>
      <c r="H59" s="87">
        <v>7180029402</v>
      </c>
    </row>
    <row r="60" spans="1:8" ht="39.9" customHeight="1" x14ac:dyDescent="0.2">
      <c r="A60" s="57">
        <v>9</v>
      </c>
      <c r="B60" s="17" t="s">
        <v>10876</v>
      </c>
      <c r="C60" s="17">
        <v>4</v>
      </c>
      <c r="D60" s="17" t="s">
        <v>10137</v>
      </c>
      <c r="E60" s="17">
        <v>2008</v>
      </c>
      <c r="F60" s="17" t="s">
        <v>9160</v>
      </c>
      <c r="G60" s="132" t="s">
        <v>10836</v>
      </c>
      <c r="H60" s="87">
        <v>7180029410</v>
      </c>
    </row>
    <row r="61" spans="1:8" ht="39.9" customHeight="1" x14ac:dyDescent="0.2">
      <c r="A61" s="57">
        <v>10</v>
      </c>
      <c r="B61" s="17" t="s">
        <v>10877</v>
      </c>
      <c r="C61" s="17">
        <v>4</v>
      </c>
      <c r="D61" s="17" t="s">
        <v>10137</v>
      </c>
      <c r="E61" s="17">
        <v>2008</v>
      </c>
      <c r="F61" s="17" t="s">
        <v>9160</v>
      </c>
      <c r="G61" s="132" t="s">
        <v>10837</v>
      </c>
      <c r="H61" s="87">
        <v>7180029428</v>
      </c>
    </row>
  </sheetData>
  <mergeCells count="5">
    <mergeCell ref="B2:C2"/>
    <mergeCell ref="B14:C14"/>
    <mergeCell ref="B26:C26"/>
    <mergeCell ref="B38:C38"/>
    <mergeCell ref="B50:C50"/>
  </mergeCells>
  <phoneticPr fontId="5"/>
  <pageMargins left="0.25" right="0.25" top="0.75" bottom="0.75" header="0.3" footer="0.3"/>
  <pageSetup paperSize="9" scale="74" orientation="portrait" r:id="rId1"/>
  <rowBreaks count="3" manualBreakCount="3">
    <brk id="13" max="16383" man="1"/>
    <brk id="25" max="16383" man="1"/>
    <brk id="49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/>
  </sheetPr>
  <dimension ref="A1:I89"/>
  <sheetViews>
    <sheetView view="pageBreakPreview" zoomScale="80" zoomScaleNormal="70" zoomScaleSheetLayoutView="80" workbookViewId="0">
      <selection activeCell="B72" sqref="B72"/>
    </sheetView>
  </sheetViews>
  <sheetFormatPr defaultColWidth="12.6640625" defaultRowHeight="54" customHeight="1" x14ac:dyDescent="0.2"/>
  <cols>
    <col min="1" max="1" width="5" style="57" customWidth="1"/>
    <col min="2" max="2" width="40.6640625" style="57" customWidth="1"/>
    <col min="3" max="3" width="35.44140625" style="328" bestFit="1" customWidth="1"/>
    <col min="4" max="4" width="13" style="57" customWidth="1"/>
    <col min="5" max="5" width="16.77734375" style="57" bestFit="1" customWidth="1"/>
    <col min="6" max="6" width="9.88671875" style="57" customWidth="1"/>
    <col min="7" max="7" width="10.44140625" style="57" customWidth="1"/>
    <col min="8" max="8" width="16.88671875" style="57" bestFit="1" customWidth="1"/>
    <col min="9" max="16384" width="12.6640625" style="231"/>
  </cols>
  <sheetData>
    <row r="1" spans="1:8" s="290" customFormat="1" ht="54" customHeight="1" x14ac:dyDescent="0.2">
      <c r="A1" s="192"/>
      <c r="B1" s="173" t="s">
        <v>16491</v>
      </c>
      <c r="C1" s="327"/>
      <c r="D1" s="173"/>
      <c r="E1" s="173"/>
      <c r="F1" s="173"/>
      <c r="G1" s="173"/>
      <c r="H1" s="173"/>
    </row>
    <row r="2" spans="1:8" s="290" customFormat="1" ht="54" customHeight="1" x14ac:dyDescent="0.2">
      <c r="A2" s="192"/>
      <c r="B2" s="477" t="s">
        <v>11910</v>
      </c>
      <c r="C2" s="477"/>
      <c r="D2" s="477"/>
      <c r="E2" s="477"/>
      <c r="F2" s="477"/>
      <c r="G2" s="192"/>
      <c r="H2" s="192"/>
    </row>
    <row r="3" spans="1:8" ht="54" customHeight="1" thickBot="1" x14ac:dyDescent="0.25">
      <c r="B3" s="13" t="s">
        <v>5362</v>
      </c>
      <c r="C3" s="21" t="s">
        <v>11939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54" customHeight="1" thickTop="1" x14ac:dyDescent="0.2">
      <c r="A4" s="57">
        <v>1</v>
      </c>
      <c r="B4" s="60" t="s">
        <v>11913</v>
      </c>
      <c r="C4" s="238" t="s">
        <v>11940</v>
      </c>
      <c r="D4" s="60" t="s">
        <v>11941</v>
      </c>
      <c r="E4" s="60" t="s">
        <v>11942</v>
      </c>
      <c r="F4" s="60" t="s">
        <v>9160</v>
      </c>
      <c r="G4" s="323" t="s">
        <v>11952</v>
      </c>
      <c r="H4" s="60">
        <v>7180029436</v>
      </c>
    </row>
    <row r="5" spans="1:8" ht="54" customHeight="1" x14ac:dyDescent="0.2">
      <c r="A5" s="57">
        <v>2</v>
      </c>
      <c r="B5" s="60" t="s">
        <v>11914</v>
      </c>
      <c r="C5" s="237" t="s">
        <v>11940</v>
      </c>
      <c r="D5" s="17" t="s">
        <v>11941</v>
      </c>
      <c r="E5" s="17" t="s">
        <v>11942</v>
      </c>
      <c r="F5" s="17" t="s">
        <v>9160</v>
      </c>
      <c r="G5" s="132" t="s">
        <v>11953</v>
      </c>
      <c r="H5" s="85">
        <v>7180029444</v>
      </c>
    </row>
    <row r="6" spans="1:8" ht="54" customHeight="1" x14ac:dyDescent="0.2">
      <c r="A6" s="57">
        <v>3</v>
      </c>
      <c r="B6" s="17" t="s">
        <v>11915</v>
      </c>
      <c r="C6" s="237" t="s">
        <v>11940</v>
      </c>
      <c r="D6" s="17" t="s">
        <v>11941</v>
      </c>
      <c r="E6" s="17" t="s">
        <v>11943</v>
      </c>
      <c r="F6" s="17" t="s">
        <v>9160</v>
      </c>
      <c r="G6" s="132" t="s">
        <v>11954</v>
      </c>
      <c r="H6" s="87">
        <v>7180029451</v>
      </c>
    </row>
    <row r="7" spans="1:8" ht="54" customHeight="1" x14ac:dyDescent="0.2">
      <c r="A7" s="57">
        <v>4</v>
      </c>
      <c r="B7" s="17" t="s">
        <v>11916</v>
      </c>
      <c r="C7" s="237" t="s">
        <v>11940</v>
      </c>
      <c r="D7" s="17" t="s">
        <v>11941</v>
      </c>
      <c r="E7" s="17" t="s">
        <v>11943</v>
      </c>
      <c r="F7" s="17" t="s">
        <v>11951</v>
      </c>
      <c r="G7" s="132" t="s">
        <v>11955</v>
      </c>
      <c r="H7" s="87">
        <v>7180029469</v>
      </c>
    </row>
    <row r="8" spans="1:8" ht="54" customHeight="1" x14ac:dyDescent="0.2">
      <c r="A8" s="57">
        <v>5</v>
      </c>
      <c r="B8" s="17" t="s">
        <v>11917</v>
      </c>
      <c r="C8" s="237" t="s">
        <v>11940</v>
      </c>
      <c r="D8" s="17" t="s">
        <v>11941</v>
      </c>
      <c r="E8" s="17" t="s">
        <v>11943</v>
      </c>
      <c r="F8" s="17" t="s">
        <v>11951</v>
      </c>
      <c r="G8" s="132" t="s">
        <v>11956</v>
      </c>
      <c r="H8" s="99">
        <v>7180029477</v>
      </c>
    </row>
    <row r="9" spans="1:8" ht="54" customHeight="1" x14ac:dyDescent="0.2">
      <c r="A9" s="57">
        <v>6</v>
      </c>
      <c r="B9" s="17" t="s">
        <v>11918</v>
      </c>
      <c r="C9" s="237" t="s">
        <v>11940</v>
      </c>
      <c r="D9" s="17" t="s">
        <v>11941</v>
      </c>
      <c r="E9" s="17" t="s">
        <v>11943</v>
      </c>
      <c r="F9" s="17" t="s">
        <v>11951</v>
      </c>
      <c r="G9" s="132" t="s">
        <v>11957</v>
      </c>
      <c r="H9" s="99">
        <v>7180029485</v>
      </c>
    </row>
    <row r="10" spans="1:8" ht="54" customHeight="1" x14ac:dyDescent="0.2">
      <c r="A10" s="57">
        <v>7</v>
      </c>
      <c r="B10" s="17" t="s">
        <v>11919</v>
      </c>
      <c r="C10" s="237" t="s">
        <v>11940</v>
      </c>
      <c r="D10" s="17" t="s">
        <v>11941</v>
      </c>
      <c r="E10" s="17" t="s">
        <v>11944</v>
      </c>
      <c r="F10" s="17" t="s">
        <v>11951</v>
      </c>
      <c r="G10" s="132" t="s">
        <v>11958</v>
      </c>
      <c r="H10" s="87">
        <v>7180029493</v>
      </c>
    </row>
    <row r="11" spans="1:8" ht="54" customHeight="1" x14ac:dyDescent="0.2">
      <c r="A11" s="57">
        <v>8</v>
      </c>
      <c r="B11" s="17" t="s">
        <v>11920</v>
      </c>
      <c r="C11" s="237" t="s">
        <v>11940</v>
      </c>
      <c r="D11" s="17" t="s">
        <v>11941</v>
      </c>
      <c r="E11" s="17" t="s">
        <v>11944</v>
      </c>
      <c r="F11" s="17" t="s">
        <v>11951</v>
      </c>
      <c r="G11" s="132" t="s">
        <v>11959</v>
      </c>
      <c r="H11" s="87">
        <v>7180029501</v>
      </c>
    </row>
    <row r="12" spans="1:8" ht="54" customHeight="1" x14ac:dyDescent="0.2">
      <c r="A12" s="57">
        <v>9</v>
      </c>
      <c r="B12" s="17" t="s">
        <v>11921</v>
      </c>
      <c r="C12" s="237" t="s">
        <v>11940</v>
      </c>
      <c r="D12" s="17" t="s">
        <v>11941</v>
      </c>
      <c r="E12" s="17" t="s">
        <v>11944</v>
      </c>
      <c r="F12" s="17" t="s">
        <v>11951</v>
      </c>
      <c r="G12" s="132" t="s">
        <v>11960</v>
      </c>
      <c r="H12" s="87">
        <v>7180029519</v>
      </c>
    </row>
    <row r="13" spans="1:8" ht="54" customHeight="1" x14ac:dyDescent="0.2">
      <c r="A13" s="57">
        <v>10</v>
      </c>
      <c r="B13" s="17" t="s">
        <v>11922</v>
      </c>
      <c r="C13" s="237" t="s">
        <v>11940</v>
      </c>
      <c r="D13" s="17" t="s">
        <v>11941</v>
      </c>
      <c r="E13" s="17" t="s">
        <v>11945</v>
      </c>
      <c r="F13" s="17" t="s">
        <v>11951</v>
      </c>
      <c r="G13" s="132" t="s">
        <v>11961</v>
      </c>
      <c r="H13" s="87">
        <v>7180029527</v>
      </c>
    </row>
    <row r="14" spans="1:8" ht="54" customHeight="1" x14ac:dyDescent="0.2">
      <c r="A14" s="57">
        <v>11</v>
      </c>
      <c r="B14" s="17" t="s">
        <v>11923</v>
      </c>
      <c r="C14" s="237" t="s">
        <v>11940</v>
      </c>
      <c r="D14" s="17" t="s">
        <v>11941</v>
      </c>
      <c r="E14" s="17" t="s">
        <v>11945</v>
      </c>
      <c r="F14" s="17" t="s">
        <v>11951</v>
      </c>
      <c r="G14" s="132" t="s">
        <v>11962</v>
      </c>
      <c r="H14" s="87">
        <v>7180029535</v>
      </c>
    </row>
    <row r="15" spans="1:8" ht="54" customHeight="1" x14ac:dyDescent="0.2">
      <c r="A15" s="57">
        <v>12</v>
      </c>
      <c r="B15" s="17" t="s">
        <v>11924</v>
      </c>
      <c r="C15" s="237" t="s">
        <v>11940</v>
      </c>
      <c r="D15" s="17" t="s">
        <v>11941</v>
      </c>
      <c r="E15" s="17" t="s">
        <v>11945</v>
      </c>
      <c r="F15" s="17" t="s">
        <v>11951</v>
      </c>
      <c r="G15" s="132" t="s">
        <v>11963</v>
      </c>
      <c r="H15" s="87">
        <v>7180029543</v>
      </c>
    </row>
    <row r="16" spans="1:8" ht="54" customHeight="1" x14ac:dyDescent="0.2">
      <c r="A16" s="57">
        <v>13</v>
      </c>
      <c r="B16" s="17" t="s">
        <v>11925</v>
      </c>
      <c r="C16" s="237" t="s">
        <v>11940</v>
      </c>
      <c r="D16" s="17" t="s">
        <v>11941</v>
      </c>
      <c r="E16" s="17" t="s">
        <v>11946</v>
      </c>
      <c r="F16" s="17" t="s">
        <v>11951</v>
      </c>
      <c r="G16" s="132" t="s">
        <v>11964</v>
      </c>
      <c r="H16" s="87">
        <v>7180029550</v>
      </c>
    </row>
    <row r="17" spans="1:8" ht="54" customHeight="1" x14ac:dyDescent="0.2">
      <c r="A17" s="57">
        <v>14</v>
      </c>
      <c r="B17" s="17" t="s">
        <v>11926</v>
      </c>
      <c r="C17" s="237" t="s">
        <v>11940</v>
      </c>
      <c r="D17" s="17" t="s">
        <v>11941</v>
      </c>
      <c r="E17" s="17" t="s">
        <v>11946</v>
      </c>
      <c r="F17" s="17" t="s">
        <v>11951</v>
      </c>
      <c r="G17" s="132" t="s">
        <v>11965</v>
      </c>
      <c r="H17" s="87">
        <v>7180029568</v>
      </c>
    </row>
    <row r="18" spans="1:8" ht="54" customHeight="1" x14ac:dyDescent="0.2">
      <c r="A18" s="57">
        <v>15</v>
      </c>
      <c r="B18" s="17" t="s">
        <v>11927</v>
      </c>
      <c r="C18" s="237" t="s">
        <v>11940</v>
      </c>
      <c r="D18" s="17" t="s">
        <v>11941</v>
      </c>
      <c r="E18" s="17" t="s">
        <v>11946</v>
      </c>
      <c r="F18" s="17" t="s">
        <v>11951</v>
      </c>
      <c r="G18" s="132" t="s">
        <v>11966</v>
      </c>
      <c r="H18" s="87">
        <v>7180029576</v>
      </c>
    </row>
    <row r="19" spans="1:8" ht="54" customHeight="1" x14ac:dyDescent="0.2">
      <c r="A19" s="57">
        <v>16</v>
      </c>
      <c r="B19" s="17" t="s">
        <v>11928</v>
      </c>
      <c r="C19" s="237" t="s">
        <v>11940</v>
      </c>
      <c r="D19" s="17" t="s">
        <v>11941</v>
      </c>
      <c r="E19" s="17" t="s">
        <v>11947</v>
      </c>
      <c r="F19" s="17" t="s">
        <v>11951</v>
      </c>
      <c r="G19" s="132" t="s">
        <v>11967</v>
      </c>
      <c r="H19" s="87">
        <v>7180029584</v>
      </c>
    </row>
    <row r="20" spans="1:8" ht="54" customHeight="1" x14ac:dyDescent="0.2">
      <c r="A20" s="57">
        <v>17</v>
      </c>
      <c r="B20" s="17" t="s">
        <v>11929</v>
      </c>
      <c r="C20" s="237" t="s">
        <v>11940</v>
      </c>
      <c r="D20" s="17" t="s">
        <v>11941</v>
      </c>
      <c r="E20" s="17" t="s">
        <v>11947</v>
      </c>
      <c r="F20" s="17" t="s">
        <v>11951</v>
      </c>
      <c r="G20" s="132" t="s">
        <v>11968</v>
      </c>
      <c r="H20" s="87">
        <v>7180029592</v>
      </c>
    </row>
    <row r="21" spans="1:8" ht="54" customHeight="1" x14ac:dyDescent="0.2">
      <c r="A21" s="57">
        <v>18</v>
      </c>
      <c r="B21" s="17" t="s">
        <v>11930</v>
      </c>
      <c r="C21" s="237" t="s">
        <v>11940</v>
      </c>
      <c r="D21" s="17" t="s">
        <v>11941</v>
      </c>
      <c r="E21" s="17" t="s">
        <v>11947</v>
      </c>
      <c r="F21" s="17" t="s">
        <v>11951</v>
      </c>
      <c r="G21" s="132" t="s">
        <v>11969</v>
      </c>
      <c r="H21" s="87">
        <v>7180029600</v>
      </c>
    </row>
    <row r="22" spans="1:8" ht="54" customHeight="1" x14ac:dyDescent="0.2">
      <c r="A22" s="57">
        <v>19</v>
      </c>
      <c r="B22" s="17" t="s">
        <v>11931</v>
      </c>
      <c r="C22" s="237" t="s">
        <v>11940</v>
      </c>
      <c r="D22" s="17" t="s">
        <v>11941</v>
      </c>
      <c r="E22" s="17" t="s">
        <v>11948</v>
      </c>
      <c r="F22" s="17" t="s">
        <v>11951</v>
      </c>
      <c r="G22" s="132" t="s">
        <v>11970</v>
      </c>
      <c r="H22" s="87">
        <v>7180029618</v>
      </c>
    </row>
    <row r="23" spans="1:8" ht="54" customHeight="1" x14ac:dyDescent="0.2">
      <c r="A23" s="57">
        <v>20</v>
      </c>
      <c r="B23" s="17" t="s">
        <v>11932</v>
      </c>
      <c r="C23" s="237" t="s">
        <v>11940</v>
      </c>
      <c r="D23" s="17" t="s">
        <v>11941</v>
      </c>
      <c r="E23" s="17" t="s">
        <v>11948</v>
      </c>
      <c r="F23" s="17" t="s">
        <v>11951</v>
      </c>
      <c r="G23" s="132" t="s">
        <v>11971</v>
      </c>
      <c r="H23" s="87">
        <v>7180029626</v>
      </c>
    </row>
    <row r="24" spans="1:8" ht="54" customHeight="1" x14ac:dyDescent="0.2">
      <c r="A24" s="57">
        <v>21</v>
      </c>
      <c r="B24" s="17" t="s">
        <v>11933</v>
      </c>
      <c r="C24" s="237" t="s">
        <v>11940</v>
      </c>
      <c r="D24" s="17" t="s">
        <v>11941</v>
      </c>
      <c r="E24" s="17" t="s">
        <v>11949</v>
      </c>
      <c r="F24" s="17" t="s">
        <v>11951</v>
      </c>
      <c r="G24" s="132" t="s">
        <v>11972</v>
      </c>
      <c r="H24" s="87">
        <v>7180029634</v>
      </c>
    </row>
    <row r="25" spans="1:8" ht="54" customHeight="1" x14ac:dyDescent="0.2">
      <c r="A25" s="57">
        <v>22</v>
      </c>
      <c r="B25" s="17" t="s">
        <v>11934</v>
      </c>
      <c r="C25" s="237" t="s">
        <v>11940</v>
      </c>
      <c r="D25" s="17" t="s">
        <v>11941</v>
      </c>
      <c r="E25" s="17" t="s">
        <v>11949</v>
      </c>
      <c r="F25" s="17" t="s">
        <v>11951</v>
      </c>
      <c r="G25" s="132" t="s">
        <v>11973</v>
      </c>
      <c r="H25" s="87">
        <v>7180029642</v>
      </c>
    </row>
    <row r="26" spans="1:8" ht="54" customHeight="1" x14ac:dyDescent="0.2">
      <c r="A26" s="57">
        <v>23</v>
      </c>
      <c r="B26" s="17" t="s">
        <v>11935</v>
      </c>
      <c r="C26" s="237" t="s">
        <v>11940</v>
      </c>
      <c r="D26" s="17" t="s">
        <v>11941</v>
      </c>
      <c r="E26" s="17" t="s">
        <v>11949</v>
      </c>
      <c r="F26" s="17" t="s">
        <v>11951</v>
      </c>
      <c r="G26" s="132" t="s">
        <v>11974</v>
      </c>
      <c r="H26" s="87">
        <v>7180029659</v>
      </c>
    </row>
    <row r="27" spans="1:8" ht="54" customHeight="1" x14ac:dyDescent="0.2">
      <c r="A27" s="57">
        <v>24</v>
      </c>
      <c r="B27" s="17" t="s">
        <v>11936</v>
      </c>
      <c r="C27" s="237" t="s">
        <v>11940</v>
      </c>
      <c r="D27" s="17" t="s">
        <v>11941</v>
      </c>
      <c r="E27" s="17" t="s">
        <v>11950</v>
      </c>
      <c r="F27" s="17" t="s">
        <v>11951</v>
      </c>
      <c r="G27" s="132" t="s">
        <v>11975</v>
      </c>
      <c r="H27" s="87">
        <v>7180029667</v>
      </c>
    </row>
    <row r="28" spans="1:8" ht="54" customHeight="1" x14ac:dyDescent="0.2">
      <c r="A28" s="57">
        <v>25</v>
      </c>
      <c r="B28" s="17" t="s">
        <v>11937</v>
      </c>
      <c r="C28" s="237" t="s">
        <v>11940</v>
      </c>
      <c r="D28" s="17" t="s">
        <v>11941</v>
      </c>
      <c r="E28" s="17" t="s">
        <v>11950</v>
      </c>
      <c r="F28" s="17" t="s">
        <v>11951</v>
      </c>
      <c r="G28" s="132" t="s">
        <v>11976</v>
      </c>
      <c r="H28" s="87">
        <v>7180029675</v>
      </c>
    </row>
    <row r="29" spans="1:8" ht="54" customHeight="1" x14ac:dyDescent="0.2">
      <c r="A29" s="57">
        <v>26</v>
      </c>
      <c r="B29" s="17" t="s">
        <v>11938</v>
      </c>
      <c r="C29" s="237" t="s">
        <v>11940</v>
      </c>
      <c r="D29" s="17" t="s">
        <v>11941</v>
      </c>
      <c r="E29" s="17" t="s">
        <v>11950</v>
      </c>
      <c r="F29" s="17" t="s">
        <v>11951</v>
      </c>
      <c r="G29" s="132" t="s">
        <v>11977</v>
      </c>
      <c r="H29" s="87">
        <v>7180029683</v>
      </c>
    </row>
    <row r="30" spans="1:8" s="290" customFormat="1" ht="54" customHeight="1" x14ac:dyDescent="0.2">
      <c r="A30" s="192"/>
      <c r="B30" s="477" t="s">
        <v>11911</v>
      </c>
      <c r="C30" s="477"/>
      <c r="D30" s="192"/>
      <c r="E30" s="192"/>
      <c r="F30" s="192"/>
      <c r="G30" s="192"/>
      <c r="H30" s="192"/>
    </row>
    <row r="31" spans="1:8" ht="54" customHeight="1" thickBot="1" x14ac:dyDescent="0.25">
      <c r="B31" s="13" t="s">
        <v>5362</v>
      </c>
      <c r="C31" s="21" t="s">
        <v>11939</v>
      </c>
      <c r="D31" s="13" t="s">
        <v>5364</v>
      </c>
      <c r="E31" s="13" t="s">
        <v>5365</v>
      </c>
      <c r="F31" s="13" t="s">
        <v>5366</v>
      </c>
      <c r="G31" s="13" t="s">
        <v>5368</v>
      </c>
      <c r="H31" s="13" t="s">
        <v>5367</v>
      </c>
    </row>
    <row r="32" spans="1:8" ht="54" customHeight="1" thickTop="1" x14ac:dyDescent="0.2">
      <c r="A32" s="57">
        <v>1</v>
      </c>
      <c r="B32" s="17" t="s">
        <v>11978</v>
      </c>
      <c r="C32" s="237" t="s">
        <v>12005</v>
      </c>
      <c r="D32" s="17" t="s">
        <v>12012</v>
      </c>
      <c r="E32" s="17" t="s">
        <v>12013</v>
      </c>
      <c r="F32" s="17" t="s">
        <v>9160</v>
      </c>
      <c r="G32" s="132" t="s">
        <v>12039</v>
      </c>
      <c r="H32" s="100">
        <v>7180029691</v>
      </c>
    </row>
    <row r="33" spans="1:8" ht="54" customHeight="1" x14ac:dyDescent="0.2">
      <c r="A33" s="57">
        <v>2</v>
      </c>
      <c r="B33" s="60" t="s">
        <v>11979</v>
      </c>
      <c r="C33" s="237" t="s">
        <v>12005</v>
      </c>
      <c r="D33" s="17" t="s">
        <v>12012</v>
      </c>
      <c r="E33" s="17" t="s">
        <v>12014</v>
      </c>
      <c r="F33" s="17" t="s">
        <v>9160</v>
      </c>
      <c r="G33" s="132" t="s">
        <v>12040</v>
      </c>
      <c r="H33" s="17">
        <v>7180029709</v>
      </c>
    </row>
    <row r="34" spans="1:8" ht="54" customHeight="1" x14ac:dyDescent="0.2">
      <c r="A34" s="57">
        <v>3</v>
      </c>
      <c r="B34" s="60" t="s">
        <v>11980</v>
      </c>
      <c r="C34" s="237" t="s">
        <v>12006</v>
      </c>
      <c r="D34" s="17" t="s">
        <v>12012</v>
      </c>
      <c r="E34" s="17" t="s">
        <v>12015</v>
      </c>
      <c r="F34" s="17" t="s">
        <v>11951</v>
      </c>
      <c r="G34" s="132" t="s">
        <v>12041</v>
      </c>
      <c r="H34" s="101">
        <v>7180029717</v>
      </c>
    </row>
    <row r="35" spans="1:8" ht="54" customHeight="1" x14ac:dyDescent="0.2">
      <c r="A35" s="57">
        <v>4</v>
      </c>
      <c r="B35" s="60" t="s">
        <v>11981</v>
      </c>
      <c r="C35" s="237" t="s">
        <v>12005</v>
      </c>
      <c r="D35" s="17" t="s">
        <v>12012</v>
      </c>
      <c r="E35" s="17" t="s">
        <v>12016</v>
      </c>
      <c r="F35" s="17" t="s">
        <v>11951</v>
      </c>
      <c r="G35" s="132" t="s">
        <v>12042</v>
      </c>
      <c r="H35" s="101">
        <v>7180029725</v>
      </c>
    </row>
    <row r="36" spans="1:8" ht="54" customHeight="1" x14ac:dyDescent="0.2">
      <c r="A36" s="57">
        <v>5</v>
      </c>
      <c r="B36" s="60" t="s">
        <v>11982</v>
      </c>
      <c r="C36" s="237" t="s">
        <v>12006</v>
      </c>
      <c r="D36" s="17" t="s">
        <v>12012</v>
      </c>
      <c r="E36" s="17" t="s">
        <v>12017</v>
      </c>
      <c r="F36" s="17" t="s">
        <v>11951</v>
      </c>
      <c r="G36" s="132" t="s">
        <v>12043</v>
      </c>
      <c r="H36" s="101">
        <v>7180029733</v>
      </c>
    </row>
    <row r="37" spans="1:8" ht="54" customHeight="1" x14ac:dyDescent="0.2">
      <c r="A37" s="57">
        <v>6</v>
      </c>
      <c r="B37" s="60" t="s">
        <v>11983</v>
      </c>
      <c r="C37" s="237" t="s">
        <v>12005</v>
      </c>
      <c r="D37" s="17" t="s">
        <v>12012</v>
      </c>
      <c r="E37" s="17" t="s">
        <v>12018</v>
      </c>
      <c r="F37" s="17" t="s">
        <v>11951</v>
      </c>
      <c r="G37" s="132" t="s">
        <v>12044</v>
      </c>
      <c r="H37" s="101">
        <v>7180029741</v>
      </c>
    </row>
    <row r="38" spans="1:8" ht="54" customHeight="1" x14ac:dyDescent="0.2">
      <c r="A38" s="57">
        <v>7</v>
      </c>
      <c r="B38" s="60" t="s">
        <v>11984</v>
      </c>
      <c r="C38" s="237" t="s">
        <v>12005</v>
      </c>
      <c r="D38" s="17" t="s">
        <v>12012</v>
      </c>
      <c r="E38" s="17" t="s">
        <v>12019</v>
      </c>
      <c r="F38" s="17" t="s">
        <v>11951</v>
      </c>
      <c r="G38" s="132" t="s">
        <v>12045</v>
      </c>
      <c r="H38" s="101">
        <v>7180029758</v>
      </c>
    </row>
    <row r="39" spans="1:8" ht="54" customHeight="1" x14ac:dyDescent="0.2">
      <c r="A39" s="57">
        <v>8</v>
      </c>
      <c r="B39" s="60" t="s">
        <v>11985</v>
      </c>
      <c r="C39" s="237" t="s">
        <v>12006</v>
      </c>
      <c r="D39" s="17" t="s">
        <v>12012</v>
      </c>
      <c r="E39" s="17" t="s">
        <v>12020</v>
      </c>
      <c r="F39" s="17" t="s">
        <v>11951</v>
      </c>
      <c r="G39" s="132" t="s">
        <v>12046</v>
      </c>
      <c r="H39" s="101">
        <v>7180029766</v>
      </c>
    </row>
    <row r="40" spans="1:8" ht="54" customHeight="1" x14ac:dyDescent="0.2">
      <c r="A40" s="57">
        <v>9</v>
      </c>
      <c r="B40" s="60" t="s">
        <v>11986</v>
      </c>
      <c r="C40" s="237" t="s">
        <v>12005</v>
      </c>
      <c r="D40" s="17" t="s">
        <v>12012</v>
      </c>
      <c r="E40" s="17" t="s">
        <v>12021</v>
      </c>
      <c r="F40" s="17" t="s">
        <v>11951</v>
      </c>
      <c r="G40" s="132" t="s">
        <v>12047</v>
      </c>
      <c r="H40" s="101">
        <v>7180029774</v>
      </c>
    </row>
    <row r="41" spans="1:8" ht="54" customHeight="1" x14ac:dyDescent="0.2">
      <c r="A41" s="57">
        <v>10</v>
      </c>
      <c r="B41" s="60" t="s">
        <v>11987</v>
      </c>
      <c r="C41" s="237" t="s">
        <v>12005</v>
      </c>
      <c r="D41" s="17" t="s">
        <v>12012</v>
      </c>
      <c r="E41" s="17" t="s">
        <v>12022</v>
      </c>
      <c r="F41" s="17" t="s">
        <v>11951</v>
      </c>
      <c r="G41" s="132" t="s">
        <v>12048</v>
      </c>
      <c r="H41" s="101">
        <v>7180029782</v>
      </c>
    </row>
    <row r="42" spans="1:8" ht="54" customHeight="1" x14ac:dyDescent="0.2">
      <c r="A42" s="57">
        <v>11</v>
      </c>
      <c r="B42" s="60" t="s">
        <v>11988</v>
      </c>
      <c r="C42" s="237" t="s">
        <v>12005</v>
      </c>
      <c r="D42" s="17" t="s">
        <v>12012</v>
      </c>
      <c r="E42" s="17" t="s">
        <v>12023</v>
      </c>
      <c r="F42" s="17" t="s">
        <v>11951</v>
      </c>
      <c r="G42" s="132" t="s">
        <v>12049</v>
      </c>
      <c r="H42" s="101">
        <v>7180029790</v>
      </c>
    </row>
    <row r="43" spans="1:8" ht="54" customHeight="1" x14ac:dyDescent="0.2">
      <c r="A43" s="57">
        <v>12</v>
      </c>
      <c r="B43" s="60" t="s">
        <v>11989</v>
      </c>
      <c r="C43" s="237" t="s">
        <v>12005</v>
      </c>
      <c r="D43" s="17" t="s">
        <v>12012</v>
      </c>
      <c r="E43" s="17" t="s">
        <v>12024</v>
      </c>
      <c r="F43" s="17" t="s">
        <v>11951</v>
      </c>
      <c r="G43" s="132" t="s">
        <v>12050</v>
      </c>
      <c r="H43" s="101">
        <v>7180029808</v>
      </c>
    </row>
    <row r="44" spans="1:8" ht="54" customHeight="1" x14ac:dyDescent="0.2">
      <c r="A44" s="57">
        <v>13</v>
      </c>
      <c r="B44" s="60" t="s">
        <v>11990</v>
      </c>
      <c r="C44" s="237" t="s">
        <v>12007</v>
      </c>
      <c r="D44" s="17" t="s">
        <v>12012</v>
      </c>
      <c r="E44" s="17" t="s">
        <v>12025</v>
      </c>
      <c r="F44" s="17" t="s">
        <v>11951</v>
      </c>
      <c r="G44" s="132" t="s">
        <v>12051</v>
      </c>
      <c r="H44" s="101">
        <v>7180029816</v>
      </c>
    </row>
    <row r="45" spans="1:8" ht="54" customHeight="1" x14ac:dyDescent="0.2">
      <c r="A45" s="57">
        <v>14</v>
      </c>
      <c r="B45" s="60" t="s">
        <v>11991</v>
      </c>
      <c r="C45" s="237" t="s">
        <v>12005</v>
      </c>
      <c r="D45" s="17" t="s">
        <v>12012</v>
      </c>
      <c r="E45" s="17" t="s">
        <v>12026</v>
      </c>
      <c r="F45" s="17" t="s">
        <v>11951</v>
      </c>
      <c r="G45" s="132" t="s">
        <v>12052</v>
      </c>
      <c r="H45" s="101">
        <v>7180029824</v>
      </c>
    </row>
    <row r="46" spans="1:8" ht="54" customHeight="1" x14ac:dyDescent="0.2">
      <c r="A46" s="57">
        <v>15</v>
      </c>
      <c r="B46" s="60" t="s">
        <v>11992</v>
      </c>
      <c r="C46" s="237" t="s">
        <v>12008</v>
      </c>
      <c r="D46" s="17" t="s">
        <v>12012</v>
      </c>
      <c r="E46" s="17" t="s">
        <v>12027</v>
      </c>
      <c r="F46" s="17" t="s">
        <v>11951</v>
      </c>
      <c r="G46" s="132" t="s">
        <v>12053</v>
      </c>
      <c r="H46" s="101">
        <v>7180029832</v>
      </c>
    </row>
    <row r="47" spans="1:8" ht="54" customHeight="1" x14ac:dyDescent="0.2">
      <c r="A47" s="57">
        <v>16</v>
      </c>
      <c r="B47" s="60" t="s">
        <v>11993</v>
      </c>
      <c r="C47" s="237" t="s">
        <v>12005</v>
      </c>
      <c r="D47" s="17" t="s">
        <v>12012</v>
      </c>
      <c r="E47" s="17" t="s">
        <v>12028</v>
      </c>
      <c r="F47" s="17" t="s">
        <v>11951</v>
      </c>
      <c r="G47" s="132" t="s">
        <v>12054</v>
      </c>
      <c r="H47" s="101">
        <v>7180029840</v>
      </c>
    </row>
    <row r="48" spans="1:8" ht="54" customHeight="1" x14ac:dyDescent="0.2">
      <c r="A48" s="57">
        <v>17</v>
      </c>
      <c r="B48" s="60" t="s">
        <v>11994</v>
      </c>
      <c r="C48" s="237" t="s">
        <v>12007</v>
      </c>
      <c r="D48" s="17" t="s">
        <v>12012</v>
      </c>
      <c r="E48" s="17" t="s">
        <v>12029</v>
      </c>
      <c r="F48" s="17" t="s">
        <v>11951</v>
      </c>
      <c r="G48" s="132" t="s">
        <v>12055</v>
      </c>
      <c r="H48" s="101">
        <v>7180029857</v>
      </c>
    </row>
    <row r="49" spans="1:8" ht="54" customHeight="1" x14ac:dyDescent="0.2">
      <c r="A49" s="57">
        <v>18</v>
      </c>
      <c r="B49" s="60" t="s">
        <v>11995</v>
      </c>
      <c r="C49" s="237" t="s">
        <v>12007</v>
      </c>
      <c r="D49" s="17" t="s">
        <v>12012</v>
      </c>
      <c r="E49" s="17" t="s">
        <v>12030</v>
      </c>
      <c r="F49" s="17" t="s">
        <v>11951</v>
      </c>
      <c r="G49" s="132" t="s">
        <v>12056</v>
      </c>
      <c r="H49" s="101">
        <v>7180029865</v>
      </c>
    </row>
    <row r="50" spans="1:8" ht="54" customHeight="1" x14ac:dyDescent="0.2">
      <c r="A50" s="57">
        <v>19</v>
      </c>
      <c r="B50" s="60" t="s">
        <v>11996</v>
      </c>
      <c r="C50" s="237" t="s">
        <v>12006</v>
      </c>
      <c r="D50" s="17" t="s">
        <v>12012</v>
      </c>
      <c r="E50" s="17" t="s">
        <v>12031</v>
      </c>
      <c r="F50" s="17" t="s">
        <v>11951</v>
      </c>
      <c r="G50" s="132" t="s">
        <v>12057</v>
      </c>
      <c r="H50" s="101">
        <v>7180029873</v>
      </c>
    </row>
    <row r="51" spans="1:8" ht="54" customHeight="1" x14ac:dyDescent="0.2">
      <c r="A51" s="57">
        <v>20</v>
      </c>
      <c r="B51" s="60" t="s">
        <v>11997</v>
      </c>
      <c r="C51" s="237" t="s">
        <v>12005</v>
      </c>
      <c r="D51" s="17" t="s">
        <v>12012</v>
      </c>
      <c r="E51" s="17" t="s">
        <v>11943</v>
      </c>
      <c r="F51" s="17" t="s">
        <v>11951</v>
      </c>
      <c r="G51" s="132" t="s">
        <v>12058</v>
      </c>
      <c r="H51" s="101">
        <v>7180029881</v>
      </c>
    </row>
    <row r="52" spans="1:8" ht="54" customHeight="1" x14ac:dyDescent="0.2">
      <c r="A52" s="57">
        <v>21</v>
      </c>
      <c r="B52" s="60" t="s">
        <v>11998</v>
      </c>
      <c r="C52" s="237" t="s">
        <v>12009</v>
      </c>
      <c r="D52" s="17" t="s">
        <v>12012</v>
      </c>
      <c r="E52" s="17" t="s">
        <v>12032</v>
      </c>
      <c r="F52" s="17" t="s">
        <v>11951</v>
      </c>
      <c r="G52" s="132" t="s">
        <v>12059</v>
      </c>
      <c r="H52" s="101">
        <v>7180029899</v>
      </c>
    </row>
    <row r="53" spans="1:8" ht="54" customHeight="1" x14ac:dyDescent="0.2">
      <c r="A53" s="57">
        <v>22</v>
      </c>
      <c r="B53" s="60" t="s">
        <v>11999</v>
      </c>
      <c r="C53" s="237" t="s">
        <v>12009</v>
      </c>
      <c r="D53" s="17" t="s">
        <v>12012</v>
      </c>
      <c r="E53" s="17" t="s">
        <v>12033</v>
      </c>
      <c r="F53" s="17" t="s">
        <v>11951</v>
      </c>
      <c r="G53" s="132" t="s">
        <v>12060</v>
      </c>
      <c r="H53" s="101">
        <v>7180029907</v>
      </c>
    </row>
    <row r="54" spans="1:8" ht="54" customHeight="1" x14ac:dyDescent="0.2">
      <c r="A54" s="57">
        <v>23</v>
      </c>
      <c r="B54" s="60" t="s">
        <v>12000</v>
      </c>
      <c r="C54" s="237" t="s">
        <v>12010</v>
      </c>
      <c r="D54" s="17" t="s">
        <v>12012</v>
      </c>
      <c r="E54" s="17" t="s">
        <v>12034</v>
      </c>
      <c r="F54" s="17" t="s">
        <v>11951</v>
      </c>
      <c r="G54" s="132" t="s">
        <v>12061</v>
      </c>
      <c r="H54" s="101">
        <v>7180029915</v>
      </c>
    </row>
    <row r="55" spans="1:8" ht="54" customHeight="1" x14ac:dyDescent="0.2">
      <c r="A55" s="57">
        <v>24</v>
      </c>
      <c r="B55" s="60" t="s">
        <v>12001</v>
      </c>
      <c r="C55" s="237" t="s">
        <v>12009</v>
      </c>
      <c r="D55" s="17" t="s">
        <v>12012</v>
      </c>
      <c r="E55" s="17" t="s">
        <v>12035</v>
      </c>
      <c r="F55" s="17" t="s">
        <v>11951</v>
      </c>
      <c r="G55" s="132" t="s">
        <v>12062</v>
      </c>
      <c r="H55" s="101">
        <v>7180029923</v>
      </c>
    </row>
    <row r="56" spans="1:8" ht="54" customHeight="1" x14ac:dyDescent="0.2">
      <c r="A56" s="57">
        <v>25</v>
      </c>
      <c r="B56" s="17" t="s">
        <v>12002</v>
      </c>
      <c r="C56" s="237" t="s">
        <v>12011</v>
      </c>
      <c r="D56" s="17" t="s">
        <v>12012</v>
      </c>
      <c r="E56" s="17" t="s">
        <v>12036</v>
      </c>
      <c r="F56" s="17" t="s">
        <v>11951</v>
      </c>
      <c r="G56" s="132" t="s">
        <v>12063</v>
      </c>
      <c r="H56" s="102">
        <v>7180029931</v>
      </c>
    </row>
    <row r="57" spans="1:8" ht="54" customHeight="1" x14ac:dyDescent="0.2">
      <c r="A57" s="57">
        <v>26</v>
      </c>
      <c r="B57" s="17" t="s">
        <v>12003</v>
      </c>
      <c r="C57" s="237" t="s">
        <v>12005</v>
      </c>
      <c r="D57" s="17" t="s">
        <v>12012</v>
      </c>
      <c r="E57" s="17" t="s">
        <v>12037</v>
      </c>
      <c r="F57" s="17" t="s">
        <v>11951</v>
      </c>
      <c r="G57" s="132" t="s">
        <v>12064</v>
      </c>
      <c r="H57" s="102">
        <v>7180029949</v>
      </c>
    </row>
    <row r="58" spans="1:8" ht="54" customHeight="1" x14ac:dyDescent="0.2">
      <c r="A58" s="57">
        <v>27</v>
      </c>
      <c r="B58" s="17" t="s">
        <v>12004</v>
      </c>
      <c r="C58" s="237" t="s">
        <v>12011</v>
      </c>
      <c r="D58" s="17" t="s">
        <v>12012</v>
      </c>
      <c r="E58" s="17" t="s">
        <v>12038</v>
      </c>
      <c r="F58" s="17" t="s">
        <v>9160</v>
      </c>
      <c r="G58" s="132" t="s">
        <v>12065</v>
      </c>
      <c r="H58" s="103">
        <v>7180029956</v>
      </c>
    </row>
    <row r="59" spans="1:8" s="290" customFormat="1" ht="54" customHeight="1" x14ac:dyDescent="0.2">
      <c r="A59" s="192"/>
      <c r="B59" s="477" t="s">
        <v>11912</v>
      </c>
      <c r="C59" s="477"/>
      <c r="D59" s="192"/>
      <c r="E59" s="192"/>
      <c r="F59" s="192"/>
      <c r="G59" s="192"/>
      <c r="H59" s="192"/>
    </row>
    <row r="60" spans="1:8" ht="54" customHeight="1" thickBot="1" x14ac:dyDescent="0.25">
      <c r="B60" s="13" t="s">
        <v>5362</v>
      </c>
      <c r="C60" s="21" t="s">
        <v>11939</v>
      </c>
      <c r="D60" s="13" t="s">
        <v>5364</v>
      </c>
      <c r="E60" s="13" t="s">
        <v>5365</v>
      </c>
      <c r="F60" s="13" t="s">
        <v>5366</v>
      </c>
      <c r="G60" s="13" t="s">
        <v>5368</v>
      </c>
      <c r="H60" s="13" t="s">
        <v>5367</v>
      </c>
    </row>
    <row r="61" spans="1:8" ht="54" customHeight="1" thickTop="1" x14ac:dyDescent="0.2">
      <c r="A61" s="17">
        <v>1</v>
      </c>
      <c r="B61" s="17" t="s">
        <v>12066</v>
      </c>
      <c r="C61" s="237" t="s">
        <v>12095</v>
      </c>
      <c r="D61" s="17" t="s">
        <v>12116</v>
      </c>
      <c r="E61" s="17" t="s">
        <v>12118</v>
      </c>
      <c r="F61" s="17" t="s">
        <v>9160</v>
      </c>
      <c r="G61" s="132" t="s">
        <v>12127</v>
      </c>
      <c r="H61" s="17">
        <v>7180029964</v>
      </c>
    </row>
    <row r="62" spans="1:8" ht="54" customHeight="1" x14ac:dyDescent="0.2">
      <c r="A62" s="17">
        <v>2</v>
      </c>
      <c r="B62" s="17" t="s">
        <v>12067</v>
      </c>
      <c r="C62" s="237" t="s">
        <v>12096</v>
      </c>
      <c r="D62" s="17" t="s">
        <v>12116</v>
      </c>
      <c r="E62" s="17" t="s">
        <v>11947</v>
      </c>
      <c r="F62" s="17" t="s">
        <v>9160</v>
      </c>
      <c r="G62" s="132" t="s">
        <v>12128</v>
      </c>
      <c r="H62" s="85">
        <v>7180029972</v>
      </c>
    </row>
    <row r="63" spans="1:8" ht="54" customHeight="1" x14ac:dyDescent="0.2">
      <c r="A63" s="17">
        <v>3</v>
      </c>
      <c r="B63" s="17" t="s">
        <v>12068</v>
      </c>
      <c r="C63" s="237" t="s">
        <v>12097</v>
      </c>
      <c r="D63" s="17" t="s">
        <v>12116</v>
      </c>
      <c r="E63" s="17" t="s">
        <v>11947</v>
      </c>
      <c r="F63" s="17" t="s">
        <v>11951</v>
      </c>
      <c r="G63" s="132" t="s">
        <v>12129</v>
      </c>
      <c r="H63" s="85">
        <v>7180029980</v>
      </c>
    </row>
    <row r="64" spans="1:8" ht="54" customHeight="1" x14ac:dyDescent="0.2">
      <c r="A64" s="17">
        <v>4</v>
      </c>
      <c r="B64" s="17" t="s">
        <v>12069</v>
      </c>
      <c r="C64" s="237" t="s">
        <v>12098</v>
      </c>
      <c r="D64" s="17" t="s">
        <v>12116</v>
      </c>
      <c r="E64" s="17" t="s">
        <v>12119</v>
      </c>
      <c r="F64" s="17" t="s">
        <v>11951</v>
      </c>
      <c r="G64" s="132" t="s">
        <v>12130</v>
      </c>
      <c r="H64" s="85">
        <v>7180029998</v>
      </c>
    </row>
    <row r="65" spans="1:8" ht="54" customHeight="1" x14ac:dyDescent="0.2">
      <c r="A65" s="17">
        <v>5</v>
      </c>
      <c r="B65" s="17" t="s">
        <v>12070</v>
      </c>
      <c r="C65" s="237" t="s">
        <v>12099</v>
      </c>
      <c r="D65" s="17" t="s">
        <v>12116</v>
      </c>
      <c r="E65" s="17" t="s">
        <v>12120</v>
      </c>
      <c r="F65" s="17" t="s">
        <v>11951</v>
      </c>
      <c r="G65" s="132" t="s">
        <v>12131</v>
      </c>
      <c r="H65" s="85">
        <v>7180030004</v>
      </c>
    </row>
    <row r="66" spans="1:8" ht="54" customHeight="1" x14ac:dyDescent="0.2">
      <c r="A66" s="17">
        <v>6</v>
      </c>
      <c r="B66" s="17" t="s">
        <v>12071</v>
      </c>
      <c r="C66" s="237" t="s">
        <v>12100</v>
      </c>
      <c r="D66" s="17" t="s">
        <v>12117</v>
      </c>
      <c r="E66" s="17" t="s">
        <v>12121</v>
      </c>
      <c r="F66" s="17" t="s">
        <v>11951</v>
      </c>
      <c r="G66" s="132" t="s">
        <v>12132</v>
      </c>
      <c r="H66" s="85">
        <v>7180030012</v>
      </c>
    </row>
    <row r="67" spans="1:8" ht="54" customHeight="1" x14ac:dyDescent="0.2">
      <c r="A67" s="17">
        <v>7</v>
      </c>
      <c r="B67" s="17" t="s">
        <v>12072</v>
      </c>
      <c r="C67" s="237" t="s">
        <v>12101</v>
      </c>
      <c r="D67" s="17" t="s">
        <v>12116</v>
      </c>
      <c r="E67" s="17" t="s">
        <v>12122</v>
      </c>
      <c r="F67" s="17" t="s">
        <v>11951</v>
      </c>
      <c r="G67" s="132" t="s">
        <v>12133</v>
      </c>
      <c r="H67" s="85">
        <v>7180030020</v>
      </c>
    </row>
    <row r="68" spans="1:8" ht="54" customHeight="1" x14ac:dyDescent="0.2">
      <c r="A68" s="17">
        <v>8</v>
      </c>
      <c r="B68" s="17" t="s">
        <v>12073</v>
      </c>
      <c r="C68" s="237" t="s">
        <v>12102</v>
      </c>
      <c r="D68" s="17" t="s">
        <v>12116</v>
      </c>
      <c r="E68" s="17" t="s">
        <v>12038</v>
      </c>
      <c r="F68" s="17" t="s">
        <v>11951</v>
      </c>
      <c r="G68" s="132" t="s">
        <v>12134</v>
      </c>
      <c r="H68" s="85">
        <v>7180030038</v>
      </c>
    </row>
    <row r="69" spans="1:8" ht="54" customHeight="1" x14ac:dyDescent="0.2">
      <c r="A69" s="17">
        <v>9</v>
      </c>
      <c r="B69" s="17" t="s">
        <v>12074</v>
      </c>
      <c r="C69" s="237" t="s">
        <v>12103</v>
      </c>
      <c r="D69" s="17" t="s">
        <v>12116</v>
      </c>
      <c r="E69" s="17" t="s">
        <v>11950</v>
      </c>
      <c r="F69" s="17" t="s">
        <v>11951</v>
      </c>
      <c r="G69" s="132" t="s">
        <v>12135</v>
      </c>
      <c r="H69" s="85">
        <v>7180030046</v>
      </c>
    </row>
    <row r="70" spans="1:8" ht="54" customHeight="1" x14ac:dyDescent="0.2">
      <c r="A70" s="17">
        <v>10</v>
      </c>
      <c r="B70" s="17" t="s">
        <v>12075</v>
      </c>
      <c r="C70" s="237" t="s">
        <v>12104</v>
      </c>
      <c r="D70" s="17" t="s">
        <v>12117</v>
      </c>
      <c r="E70" s="17" t="s">
        <v>12119</v>
      </c>
      <c r="F70" s="17" t="s">
        <v>11951</v>
      </c>
      <c r="G70" s="132" t="s">
        <v>12136</v>
      </c>
      <c r="H70" s="85">
        <v>7180030053</v>
      </c>
    </row>
    <row r="71" spans="1:8" ht="54" customHeight="1" x14ac:dyDescent="0.2">
      <c r="A71" s="17">
        <v>11</v>
      </c>
      <c r="B71" s="17" t="s">
        <v>12076</v>
      </c>
      <c r="C71" s="237" t="s">
        <v>12105</v>
      </c>
      <c r="D71" s="17" t="s">
        <v>12116</v>
      </c>
      <c r="E71" s="17" t="s">
        <v>12038</v>
      </c>
      <c r="F71" s="17" t="s">
        <v>11951</v>
      </c>
      <c r="G71" s="132" t="s">
        <v>12137</v>
      </c>
      <c r="H71" s="85">
        <v>7180030061</v>
      </c>
    </row>
    <row r="72" spans="1:8" ht="54" customHeight="1" x14ac:dyDescent="0.2">
      <c r="A72" s="17">
        <v>12</v>
      </c>
      <c r="B72" s="17" t="s">
        <v>12077</v>
      </c>
      <c r="C72" s="237" t="s">
        <v>12106</v>
      </c>
      <c r="D72" s="17" t="s">
        <v>12117</v>
      </c>
      <c r="E72" s="17" t="s">
        <v>12123</v>
      </c>
      <c r="F72" s="17" t="s">
        <v>11951</v>
      </c>
      <c r="G72" s="132" t="s">
        <v>12138</v>
      </c>
      <c r="H72" s="85">
        <v>7180030079</v>
      </c>
    </row>
    <row r="73" spans="1:8" ht="54" customHeight="1" x14ac:dyDescent="0.2">
      <c r="A73" s="17">
        <v>13</v>
      </c>
      <c r="B73" s="17" t="s">
        <v>12078</v>
      </c>
      <c r="C73" s="237" t="s">
        <v>12107</v>
      </c>
      <c r="D73" s="17" t="s">
        <v>12116</v>
      </c>
      <c r="E73" s="17" t="s">
        <v>11948</v>
      </c>
      <c r="F73" s="17" t="s">
        <v>11951</v>
      </c>
      <c r="G73" s="132" t="s">
        <v>12139</v>
      </c>
      <c r="H73" s="85">
        <v>7180030087</v>
      </c>
    </row>
    <row r="74" spans="1:8" ht="54" customHeight="1" x14ac:dyDescent="0.2">
      <c r="A74" s="17">
        <v>14</v>
      </c>
      <c r="B74" s="17" t="s">
        <v>12079</v>
      </c>
      <c r="C74" s="237" t="s">
        <v>12108</v>
      </c>
      <c r="D74" s="17" t="s">
        <v>12116</v>
      </c>
      <c r="E74" s="17" t="s">
        <v>12120</v>
      </c>
      <c r="F74" s="17" t="s">
        <v>11951</v>
      </c>
      <c r="G74" s="132" t="s">
        <v>12140</v>
      </c>
      <c r="H74" s="85">
        <v>7180030095</v>
      </c>
    </row>
    <row r="75" spans="1:8" ht="54" customHeight="1" x14ac:dyDescent="0.2">
      <c r="A75" s="17">
        <v>15</v>
      </c>
      <c r="B75" s="17" t="s">
        <v>12080</v>
      </c>
      <c r="C75" s="237" t="s">
        <v>12109</v>
      </c>
      <c r="D75" s="17" t="s">
        <v>12116</v>
      </c>
      <c r="E75" s="17" t="s">
        <v>12124</v>
      </c>
      <c r="F75" s="17" t="s">
        <v>11951</v>
      </c>
      <c r="G75" s="132" t="s">
        <v>12141</v>
      </c>
      <c r="H75" s="85">
        <v>7180030103</v>
      </c>
    </row>
    <row r="76" spans="1:8" ht="54" customHeight="1" x14ac:dyDescent="0.2">
      <c r="A76" s="17">
        <v>16</v>
      </c>
      <c r="B76" s="17" t="s">
        <v>12081</v>
      </c>
      <c r="C76" s="237" t="s">
        <v>12110</v>
      </c>
      <c r="D76" s="17" t="s">
        <v>12116</v>
      </c>
      <c r="E76" s="17" t="s">
        <v>11950</v>
      </c>
      <c r="F76" s="17" t="s">
        <v>11951</v>
      </c>
      <c r="G76" s="132" t="s">
        <v>12142</v>
      </c>
      <c r="H76" s="85">
        <v>7180030111</v>
      </c>
    </row>
    <row r="77" spans="1:8" ht="54" customHeight="1" x14ac:dyDescent="0.2">
      <c r="A77" s="17">
        <v>17</v>
      </c>
      <c r="B77" s="17" t="s">
        <v>12082</v>
      </c>
      <c r="C77" s="237" t="s">
        <v>12106</v>
      </c>
      <c r="D77" s="17" t="s">
        <v>12116</v>
      </c>
      <c r="E77" s="17" t="s">
        <v>11950</v>
      </c>
      <c r="F77" s="17" t="s">
        <v>11951</v>
      </c>
      <c r="G77" s="132" t="s">
        <v>12143</v>
      </c>
      <c r="H77" s="85">
        <v>7180030129</v>
      </c>
    </row>
    <row r="78" spans="1:8" ht="54" customHeight="1" x14ac:dyDescent="0.2">
      <c r="A78" s="17">
        <v>18</v>
      </c>
      <c r="B78" s="17" t="s">
        <v>12083</v>
      </c>
      <c r="C78" s="237" t="s">
        <v>12110</v>
      </c>
      <c r="D78" s="17" t="s">
        <v>12116</v>
      </c>
      <c r="E78" s="17" t="s">
        <v>11949</v>
      </c>
      <c r="F78" s="17" t="s">
        <v>11951</v>
      </c>
      <c r="G78" s="132" t="s">
        <v>12144</v>
      </c>
      <c r="H78" s="85">
        <v>7180030137</v>
      </c>
    </row>
    <row r="79" spans="1:8" ht="54" customHeight="1" x14ac:dyDescent="0.2">
      <c r="A79" s="17">
        <v>19</v>
      </c>
      <c r="B79" s="17" t="s">
        <v>12084</v>
      </c>
      <c r="C79" s="237" t="s">
        <v>12099</v>
      </c>
      <c r="D79" s="17" t="s">
        <v>12116</v>
      </c>
      <c r="E79" s="17" t="s">
        <v>12119</v>
      </c>
      <c r="F79" s="17" t="s">
        <v>11951</v>
      </c>
      <c r="G79" s="132" t="s">
        <v>12145</v>
      </c>
      <c r="H79" s="85">
        <v>7180030145</v>
      </c>
    </row>
    <row r="80" spans="1:8" ht="54" customHeight="1" x14ac:dyDescent="0.2">
      <c r="A80" s="17">
        <v>20</v>
      </c>
      <c r="B80" s="17" t="s">
        <v>12085</v>
      </c>
      <c r="C80" s="237" t="s">
        <v>12106</v>
      </c>
      <c r="D80" s="17" t="s">
        <v>12116</v>
      </c>
      <c r="E80" s="17" t="s">
        <v>12125</v>
      </c>
      <c r="F80" s="17" t="s">
        <v>11951</v>
      </c>
      <c r="G80" s="132" t="s">
        <v>12146</v>
      </c>
      <c r="H80" s="85">
        <v>7180030152</v>
      </c>
    </row>
    <row r="81" spans="1:9" ht="54" customHeight="1" x14ac:dyDescent="0.2">
      <c r="A81" s="17">
        <v>21</v>
      </c>
      <c r="B81" s="17" t="s">
        <v>12086</v>
      </c>
      <c r="C81" s="237" t="s">
        <v>12108</v>
      </c>
      <c r="D81" s="17" t="s">
        <v>12116</v>
      </c>
      <c r="E81" s="17" t="s">
        <v>12038</v>
      </c>
      <c r="F81" s="17" t="s">
        <v>11951</v>
      </c>
      <c r="G81" s="132" t="s">
        <v>12147</v>
      </c>
      <c r="H81" s="85">
        <v>7180030160</v>
      </c>
    </row>
    <row r="82" spans="1:9" ht="54" customHeight="1" x14ac:dyDescent="0.2">
      <c r="A82" s="17">
        <v>22</v>
      </c>
      <c r="B82" s="17" t="s">
        <v>12087</v>
      </c>
      <c r="C82" s="237" t="s">
        <v>12111</v>
      </c>
      <c r="D82" s="17" t="s">
        <v>12116</v>
      </c>
      <c r="E82" s="17" t="s">
        <v>12123</v>
      </c>
      <c r="F82" s="17" t="s">
        <v>11951</v>
      </c>
      <c r="G82" s="132" t="s">
        <v>12148</v>
      </c>
      <c r="H82" s="85">
        <v>7180030178</v>
      </c>
    </row>
    <row r="83" spans="1:9" ht="54" customHeight="1" x14ac:dyDescent="0.2">
      <c r="A83" s="17">
        <v>23</v>
      </c>
      <c r="B83" s="17" t="s">
        <v>12088</v>
      </c>
      <c r="C83" s="237" t="s">
        <v>12108</v>
      </c>
      <c r="D83" s="17" t="s">
        <v>12117</v>
      </c>
      <c r="E83" s="17" t="s">
        <v>12120</v>
      </c>
      <c r="F83" s="17" t="s">
        <v>11951</v>
      </c>
      <c r="G83" s="132" t="s">
        <v>12149</v>
      </c>
      <c r="H83" s="87">
        <v>7180030186</v>
      </c>
    </row>
    <row r="84" spans="1:9" ht="54" customHeight="1" x14ac:dyDescent="0.2">
      <c r="A84" s="17">
        <v>24</v>
      </c>
      <c r="B84" s="17" t="s">
        <v>12089</v>
      </c>
      <c r="C84" s="237" t="s">
        <v>12104</v>
      </c>
      <c r="D84" s="17" t="s">
        <v>12116</v>
      </c>
      <c r="E84" s="17" t="s">
        <v>12126</v>
      </c>
      <c r="F84" s="17" t="s">
        <v>11951</v>
      </c>
      <c r="G84" s="132" t="s">
        <v>12150</v>
      </c>
      <c r="H84" s="87">
        <v>7180030194</v>
      </c>
    </row>
    <row r="85" spans="1:9" ht="54" customHeight="1" x14ac:dyDescent="0.2">
      <c r="A85" s="17">
        <v>25</v>
      </c>
      <c r="B85" s="17" t="s">
        <v>12090</v>
      </c>
      <c r="C85" s="237" t="s">
        <v>12112</v>
      </c>
      <c r="D85" s="17" t="s">
        <v>12116</v>
      </c>
      <c r="E85" s="17" t="s">
        <v>11950</v>
      </c>
      <c r="F85" s="17" t="s">
        <v>11951</v>
      </c>
      <c r="G85" s="132" t="s">
        <v>12151</v>
      </c>
      <c r="H85" s="99">
        <v>7180030202</v>
      </c>
    </row>
    <row r="86" spans="1:9" ht="54" customHeight="1" x14ac:dyDescent="0.2">
      <c r="A86" s="17">
        <v>26</v>
      </c>
      <c r="B86" s="17" t="s">
        <v>12091</v>
      </c>
      <c r="C86" s="237" t="s">
        <v>12113</v>
      </c>
      <c r="D86" s="17" t="s">
        <v>12116</v>
      </c>
      <c r="E86" s="17" t="s">
        <v>11948</v>
      </c>
      <c r="F86" s="17" t="s">
        <v>11951</v>
      </c>
      <c r="G86" s="132" t="s">
        <v>12152</v>
      </c>
      <c r="H86" s="99">
        <v>7180030210</v>
      </c>
    </row>
    <row r="87" spans="1:9" ht="54" customHeight="1" x14ac:dyDescent="0.2">
      <c r="A87" s="17">
        <v>27</v>
      </c>
      <c r="B87" s="17" t="s">
        <v>12092</v>
      </c>
      <c r="C87" s="237" t="s">
        <v>12114</v>
      </c>
      <c r="D87" s="17" t="s">
        <v>12117</v>
      </c>
      <c r="E87" s="17" t="s">
        <v>12123</v>
      </c>
      <c r="F87" s="17" t="s">
        <v>11951</v>
      </c>
      <c r="G87" s="132" t="s">
        <v>12153</v>
      </c>
      <c r="H87" s="87">
        <v>7180030228</v>
      </c>
      <c r="I87" s="325"/>
    </row>
    <row r="88" spans="1:9" ht="54" customHeight="1" x14ac:dyDescent="0.2">
      <c r="A88" s="17">
        <v>28</v>
      </c>
      <c r="B88" s="17" t="s">
        <v>12093</v>
      </c>
      <c r="C88" s="237" t="s">
        <v>12115</v>
      </c>
      <c r="D88" s="17" t="s">
        <v>12116</v>
      </c>
      <c r="E88" s="17" t="s">
        <v>12126</v>
      </c>
      <c r="F88" s="17" t="s">
        <v>11951</v>
      </c>
      <c r="G88" s="132" t="s">
        <v>12154</v>
      </c>
      <c r="H88" s="87">
        <v>7180030236</v>
      </c>
    </row>
    <row r="89" spans="1:9" ht="54" customHeight="1" x14ac:dyDescent="0.2">
      <c r="A89" s="17">
        <v>29</v>
      </c>
      <c r="B89" s="17" t="s">
        <v>12094</v>
      </c>
      <c r="C89" s="237" t="s">
        <v>12110</v>
      </c>
      <c r="D89" s="17" t="s">
        <v>12116</v>
      </c>
      <c r="E89" s="17" t="s">
        <v>11948</v>
      </c>
      <c r="F89" s="17" t="s">
        <v>11951</v>
      </c>
      <c r="G89" s="132" t="s">
        <v>12155</v>
      </c>
      <c r="H89" s="87">
        <v>7180030244</v>
      </c>
    </row>
  </sheetData>
  <mergeCells count="3">
    <mergeCell ref="B30:C30"/>
    <mergeCell ref="B59:C59"/>
    <mergeCell ref="B2:F2"/>
  </mergeCells>
  <phoneticPr fontId="5"/>
  <pageMargins left="0.25" right="0.25" top="0.75" bottom="0.75" header="0.3" footer="0.3"/>
  <pageSetup paperSize="9" scale="64" orientation="portrait" r:id="rId1"/>
  <rowBreaks count="2" manualBreakCount="2">
    <brk id="29" max="16383" man="1"/>
    <brk id="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I485"/>
  <sheetViews>
    <sheetView showRuler="0" view="pageBreakPreview" zoomScale="70" zoomScaleNormal="100" zoomScaleSheetLayoutView="70" zoomScalePageLayoutView="75" workbookViewId="0">
      <selection activeCell="B2" sqref="B2"/>
    </sheetView>
  </sheetViews>
  <sheetFormatPr defaultColWidth="12.6640625" defaultRowHeight="39.9" customHeight="1" x14ac:dyDescent="0.2"/>
  <cols>
    <col min="1" max="1" width="5" style="172" bestFit="1" customWidth="1"/>
    <col min="2" max="2" width="34.33203125" style="172" bestFit="1" customWidth="1"/>
    <col min="3" max="3" width="26.33203125" style="172" customWidth="1"/>
    <col min="4" max="4" width="18.33203125" style="172" bestFit="1" customWidth="1"/>
    <col min="5" max="5" width="21.109375" style="172" customWidth="1"/>
    <col min="6" max="6" width="14.21875" style="172" bestFit="1" customWidth="1"/>
    <col min="7" max="7" width="19" style="172" bestFit="1" customWidth="1"/>
    <col min="8" max="8" width="18" style="172" customWidth="1"/>
    <col min="9" max="9" width="32.6640625" style="4" customWidth="1"/>
    <col min="10" max="16384" width="12.6640625" style="172"/>
  </cols>
  <sheetData>
    <row r="1" spans="1:9" ht="39.9" customHeight="1" x14ac:dyDescent="0.2">
      <c r="A1" s="53"/>
      <c r="B1" s="185" t="s">
        <v>16484</v>
      </c>
      <c r="C1" s="53"/>
      <c r="D1" s="53"/>
      <c r="E1" s="53"/>
      <c r="F1" s="53"/>
      <c r="G1" s="53"/>
      <c r="H1" s="53"/>
      <c r="I1" s="53"/>
    </row>
    <row r="2" spans="1:9" ht="39.9" customHeight="1" x14ac:dyDescent="0.2">
      <c r="A2" s="53"/>
      <c r="B2" s="185" t="s">
        <v>0</v>
      </c>
      <c r="C2" s="53"/>
      <c r="D2" s="53"/>
      <c r="E2" s="53"/>
      <c r="F2" s="53"/>
      <c r="G2" s="53"/>
      <c r="H2" s="53"/>
      <c r="I2" s="53"/>
    </row>
    <row r="3" spans="1:9" ht="39.9" customHeight="1" thickBot="1" x14ac:dyDescent="0.25">
      <c r="A3" s="53"/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  <c r="I3" s="53"/>
    </row>
    <row r="4" spans="1:9" ht="39.9" customHeight="1" thickTop="1" x14ac:dyDescent="0.2">
      <c r="A4" s="53">
        <v>1</v>
      </c>
      <c r="B4" s="17" t="s">
        <v>815</v>
      </c>
      <c r="C4" s="17" t="s">
        <v>816</v>
      </c>
      <c r="D4" s="17" t="s">
        <v>140</v>
      </c>
      <c r="E4" s="55">
        <v>39192</v>
      </c>
      <c r="F4" s="17" t="s">
        <v>667</v>
      </c>
      <c r="G4" s="17" t="s">
        <v>5218</v>
      </c>
      <c r="H4" s="17">
        <v>7180000411</v>
      </c>
      <c r="I4" s="53"/>
    </row>
    <row r="5" spans="1:9" ht="39.9" customHeight="1" x14ac:dyDescent="0.2">
      <c r="A5" s="53">
        <v>2</v>
      </c>
      <c r="B5" s="17" t="s">
        <v>817</v>
      </c>
      <c r="C5" s="17" t="s">
        <v>818</v>
      </c>
      <c r="D5" s="17" t="s">
        <v>238</v>
      </c>
      <c r="E5" s="55">
        <v>38462</v>
      </c>
      <c r="F5" s="17" t="s">
        <v>667</v>
      </c>
      <c r="G5" s="17" t="s">
        <v>5219</v>
      </c>
      <c r="H5" s="17">
        <v>7180000429</v>
      </c>
      <c r="I5" s="53"/>
    </row>
    <row r="6" spans="1:9" ht="39.9" customHeight="1" x14ac:dyDescent="0.2">
      <c r="A6" s="53">
        <v>3</v>
      </c>
      <c r="B6" s="17" t="s">
        <v>819</v>
      </c>
      <c r="C6" s="17" t="s">
        <v>820</v>
      </c>
      <c r="D6" s="17" t="s">
        <v>233</v>
      </c>
      <c r="E6" s="56">
        <v>38718</v>
      </c>
      <c r="F6" s="17" t="s">
        <v>667</v>
      </c>
      <c r="G6" s="17" t="s">
        <v>5220</v>
      </c>
      <c r="H6" s="17">
        <v>7180000437</v>
      </c>
      <c r="I6" s="53"/>
    </row>
    <row r="7" spans="1:9" ht="39.9" customHeight="1" x14ac:dyDescent="0.2">
      <c r="A7" s="53">
        <v>4</v>
      </c>
      <c r="B7" s="17" t="s">
        <v>821</v>
      </c>
      <c r="C7" s="17" t="s">
        <v>822</v>
      </c>
      <c r="D7" s="17" t="s">
        <v>233</v>
      </c>
      <c r="E7" s="56">
        <v>39264</v>
      </c>
      <c r="F7" s="17" t="s">
        <v>667</v>
      </c>
      <c r="G7" s="17" t="s">
        <v>5221</v>
      </c>
      <c r="H7" s="17">
        <v>7180000445</v>
      </c>
      <c r="I7" s="53"/>
    </row>
    <row r="8" spans="1:9" ht="39.9" customHeight="1" x14ac:dyDescent="0.2">
      <c r="A8" s="53">
        <v>5</v>
      </c>
      <c r="B8" s="17" t="s">
        <v>823</v>
      </c>
      <c r="C8" s="17" t="s">
        <v>824</v>
      </c>
      <c r="D8" s="17" t="s">
        <v>274</v>
      </c>
      <c r="E8" s="55">
        <v>38275</v>
      </c>
      <c r="F8" s="17" t="s">
        <v>667</v>
      </c>
      <c r="G8" s="17" t="s">
        <v>5222</v>
      </c>
      <c r="H8" s="17">
        <v>7180000452</v>
      </c>
      <c r="I8" s="53"/>
    </row>
    <row r="9" spans="1:9" ht="39.9" customHeight="1" x14ac:dyDescent="0.2">
      <c r="A9" s="53">
        <v>6</v>
      </c>
      <c r="B9" s="17" t="s">
        <v>825</v>
      </c>
      <c r="C9" s="17" t="s">
        <v>826</v>
      </c>
      <c r="D9" s="17" t="s">
        <v>827</v>
      </c>
      <c r="E9" s="55">
        <v>39232</v>
      </c>
      <c r="F9" s="17" t="s">
        <v>667</v>
      </c>
      <c r="G9" s="17" t="s">
        <v>5223</v>
      </c>
      <c r="H9" s="17">
        <v>7180000460</v>
      </c>
      <c r="I9" s="53"/>
    </row>
    <row r="10" spans="1:9" ht="39.9" customHeight="1" x14ac:dyDescent="0.2">
      <c r="A10" s="53">
        <v>7</v>
      </c>
      <c r="B10" s="17" t="s">
        <v>828</v>
      </c>
      <c r="C10" s="17" t="s">
        <v>829</v>
      </c>
      <c r="D10" s="17" t="s">
        <v>262</v>
      </c>
      <c r="E10" s="55">
        <v>38357</v>
      </c>
      <c r="F10" s="17" t="s">
        <v>667</v>
      </c>
      <c r="G10" s="17" t="s">
        <v>5224</v>
      </c>
      <c r="H10" s="17">
        <v>7180002953</v>
      </c>
      <c r="I10" s="53"/>
    </row>
    <row r="11" spans="1:9" ht="39.9" customHeight="1" x14ac:dyDescent="0.2">
      <c r="A11" s="53">
        <v>8</v>
      </c>
      <c r="B11" s="17" t="s">
        <v>830</v>
      </c>
      <c r="C11" s="17" t="s">
        <v>831</v>
      </c>
      <c r="D11" s="17" t="s">
        <v>159</v>
      </c>
      <c r="E11" s="55">
        <v>39447</v>
      </c>
      <c r="F11" s="17" t="s">
        <v>667</v>
      </c>
      <c r="G11" s="17" t="s">
        <v>5225</v>
      </c>
      <c r="H11" s="17">
        <v>7180000478</v>
      </c>
      <c r="I11" s="53"/>
    </row>
    <row r="12" spans="1:9" ht="39.9" customHeight="1" x14ac:dyDescent="0.2">
      <c r="A12" s="53">
        <v>9</v>
      </c>
      <c r="B12" s="17" t="s">
        <v>832</v>
      </c>
      <c r="C12" s="17" t="s">
        <v>833</v>
      </c>
      <c r="D12" s="17" t="s">
        <v>834</v>
      </c>
      <c r="E12" s="55">
        <v>39902</v>
      </c>
      <c r="F12" s="17" t="s">
        <v>667</v>
      </c>
      <c r="G12" s="17" t="s">
        <v>5226</v>
      </c>
      <c r="H12" s="17">
        <v>7180000486</v>
      </c>
      <c r="I12" s="53"/>
    </row>
    <row r="13" spans="1:9" ht="39.9" customHeight="1" x14ac:dyDescent="0.2">
      <c r="A13" s="53">
        <v>10</v>
      </c>
      <c r="B13" s="17" t="s">
        <v>835</v>
      </c>
      <c r="C13" s="17" t="s">
        <v>836</v>
      </c>
      <c r="D13" s="17" t="s">
        <v>153</v>
      </c>
      <c r="E13" s="55">
        <v>39984</v>
      </c>
      <c r="F13" s="17" t="s">
        <v>667</v>
      </c>
      <c r="G13" s="17" t="s">
        <v>5227</v>
      </c>
      <c r="H13" s="17">
        <v>7180000494</v>
      </c>
      <c r="I13" s="53"/>
    </row>
    <row r="14" spans="1:9" ht="39.9" customHeight="1" x14ac:dyDescent="0.2">
      <c r="A14" s="53">
        <v>11</v>
      </c>
      <c r="B14" s="17" t="s">
        <v>837</v>
      </c>
      <c r="C14" s="17" t="s">
        <v>838</v>
      </c>
      <c r="D14" s="17" t="s">
        <v>221</v>
      </c>
      <c r="E14" s="55">
        <v>40021</v>
      </c>
      <c r="F14" s="17" t="s">
        <v>667</v>
      </c>
      <c r="G14" s="17" t="s">
        <v>5228</v>
      </c>
      <c r="H14" s="17">
        <v>7180000502</v>
      </c>
      <c r="I14" s="53"/>
    </row>
    <row r="15" spans="1:9" ht="39.9" customHeight="1" x14ac:dyDescent="0.2">
      <c r="A15" s="53">
        <v>12</v>
      </c>
      <c r="B15" s="17" t="s">
        <v>839</v>
      </c>
      <c r="C15" s="17" t="s">
        <v>840</v>
      </c>
      <c r="D15" s="17" t="s">
        <v>841</v>
      </c>
      <c r="E15" s="55">
        <v>39833</v>
      </c>
      <c r="F15" s="17" t="s">
        <v>667</v>
      </c>
      <c r="G15" s="17" t="s">
        <v>5229</v>
      </c>
      <c r="H15" s="17">
        <v>7180000510</v>
      </c>
      <c r="I15" s="53"/>
    </row>
    <row r="16" spans="1:9" ht="39.9" customHeight="1" x14ac:dyDescent="0.2">
      <c r="A16" s="53">
        <v>13</v>
      </c>
      <c r="B16" s="17" t="s">
        <v>842</v>
      </c>
      <c r="C16" s="17" t="s">
        <v>843</v>
      </c>
      <c r="D16" s="17" t="s">
        <v>153</v>
      </c>
      <c r="E16" s="55">
        <v>39963</v>
      </c>
      <c r="F16" s="17" t="s">
        <v>667</v>
      </c>
      <c r="G16" s="17" t="s">
        <v>5230</v>
      </c>
      <c r="H16" s="17">
        <v>7180000528</v>
      </c>
      <c r="I16" s="53"/>
    </row>
    <row r="17" spans="1:9" ht="39.9" customHeight="1" x14ac:dyDescent="0.2">
      <c r="A17" s="53">
        <v>14</v>
      </c>
      <c r="B17" s="17" t="s">
        <v>844</v>
      </c>
      <c r="C17" s="17" t="s">
        <v>845</v>
      </c>
      <c r="D17" s="17" t="s">
        <v>179</v>
      </c>
      <c r="E17" s="55">
        <v>39588</v>
      </c>
      <c r="F17" s="17" t="s">
        <v>667</v>
      </c>
      <c r="G17" s="17" t="s">
        <v>5231</v>
      </c>
      <c r="H17" s="17">
        <v>7180000536</v>
      </c>
      <c r="I17" s="53"/>
    </row>
    <row r="18" spans="1:9" ht="39.9" customHeight="1" x14ac:dyDescent="0.2">
      <c r="A18" s="53">
        <v>15</v>
      </c>
      <c r="B18" s="17" t="s">
        <v>846</v>
      </c>
      <c r="C18" s="17" t="s">
        <v>847</v>
      </c>
      <c r="D18" s="17" t="s">
        <v>848</v>
      </c>
      <c r="E18" s="55">
        <v>39994</v>
      </c>
      <c r="F18" s="17" t="s">
        <v>667</v>
      </c>
      <c r="G18" s="17" t="s">
        <v>5232</v>
      </c>
      <c r="H18" s="17">
        <v>7180000544</v>
      </c>
      <c r="I18" s="53"/>
    </row>
    <row r="19" spans="1:9" ht="39.9" customHeight="1" x14ac:dyDescent="0.2">
      <c r="A19" s="53">
        <v>16</v>
      </c>
      <c r="B19" s="17" t="s">
        <v>849</v>
      </c>
      <c r="C19" s="17" t="s">
        <v>850</v>
      </c>
      <c r="D19" s="17" t="s">
        <v>140</v>
      </c>
      <c r="E19" s="55">
        <v>39989</v>
      </c>
      <c r="F19" s="17" t="s">
        <v>667</v>
      </c>
      <c r="G19" s="17" t="s">
        <v>5233</v>
      </c>
      <c r="H19" s="17">
        <v>7180000551</v>
      </c>
      <c r="I19" s="53"/>
    </row>
    <row r="20" spans="1:9" ht="39.9" customHeight="1" x14ac:dyDescent="0.2">
      <c r="A20" s="53">
        <v>17</v>
      </c>
      <c r="B20" s="17" t="s">
        <v>851</v>
      </c>
      <c r="C20" s="17" t="s">
        <v>852</v>
      </c>
      <c r="D20" s="17" t="s">
        <v>287</v>
      </c>
      <c r="E20" s="56">
        <v>39814</v>
      </c>
      <c r="F20" s="17" t="s">
        <v>667</v>
      </c>
      <c r="G20" s="17" t="s">
        <v>5234</v>
      </c>
      <c r="H20" s="17">
        <v>7180000569</v>
      </c>
      <c r="I20" s="53"/>
    </row>
    <row r="21" spans="1:9" ht="39.9" customHeight="1" x14ac:dyDescent="0.2">
      <c r="A21" s="53">
        <v>18</v>
      </c>
      <c r="B21" s="17" t="s">
        <v>853</v>
      </c>
      <c r="C21" s="17" t="s">
        <v>854</v>
      </c>
      <c r="D21" s="17" t="s">
        <v>279</v>
      </c>
      <c r="E21" s="56">
        <v>39630</v>
      </c>
      <c r="F21" s="17" t="s">
        <v>667</v>
      </c>
      <c r="G21" s="17" t="s">
        <v>5235</v>
      </c>
      <c r="H21" s="17">
        <v>7180000577</v>
      </c>
      <c r="I21" s="53"/>
    </row>
    <row r="22" spans="1:9" ht="39.9" customHeight="1" x14ac:dyDescent="0.2">
      <c r="A22" s="53">
        <v>19</v>
      </c>
      <c r="B22" s="17" t="s">
        <v>855</v>
      </c>
      <c r="C22" s="17" t="s">
        <v>856</v>
      </c>
      <c r="D22" s="17" t="s">
        <v>564</v>
      </c>
      <c r="E22" s="55">
        <v>39790</v>
      </c>
      <c r="F22" s="17" t="s">
        <v>667</v>
      </c>
      <c r="G22" s="17" t="s">
        <v>5236</v>
      </c>
      <c r="H22" s="17">
        <v>7180000585</v>
      </c>
      <c r="I22" s="53"/>
    </row>
    <row r="23" spans="1:9" ht="39.9" customHeight="1" x14ac:dyDescent="0.2">
      <c r="A23" s="53">
        <v>20</v>
      </c>
      <c r="B23" s="17" t="s">
        <v>857</v>
      </c>
      <c r="C23" s="17" t="s">
        <v>858</v>
      </c>
      <c r="D23" s="17" t="s">
        <v>233</v>
      </c>
      <c r="E23" s="56">
        <v>40148</v>
      </c>
      <c r="F23" s="17" t="s">
        <v>667</v>
      </c>
      <c r="G23" s="17" t="s">
        <v>5237</v>
      </c>
      <c r="H23" s="17">
        <v>7180000593</v>
      </c>
      <c r="I23" s="53"/>
    </row>
    <row r="24" spans="1:9" ht="39.9" customHeight="1" x14ac:dyDescent="0.2">
      <c r="A24" s="53">
        <v>21</v>
      </c>
      <c r="B24" s="17" t="s">
        <v>859</v>
      </c>
      <c r="C24" s="17" t="s">
        <v>860</v>
      </c>
      <c r="D24" s="17" t="s">
        <v>137</v>
      </c>
      <c r="E24" s="55">
        <v>40055</v>
      </c>
      <c r="F24" s="17" t="s">
        <v>667</v>
      </c>
      <c r="G24" s="17" t="s">
        <v>5238</v>
      </c>
      <c r="H24" s="17">
        <v>7180000601</v>
      </c>
      <c r="I24" s="53"/>
    </row>
    <row r="25" spans="1:9" ht="39.9" customHeight="1" x14ac:dyDescent="0.2">
      <c r="A25" s="53">
        <v>22</v>
      </c>
      <c r="B25" s="17" t="s">
        <v>861</v>
      </c>
      <c r="C25" s="17" t="s">
        <v>862</v>
      </c>
      <c r="D25" s="17" t="s">
        <v>307</v>
      </c>
      <c r="E25" s="55">
        <v>40025</v>
      </c>
      <c r="F25" s="17" t="s">
        <v>667</v>
      </c>
      <c r="G25" s="17" t="s">
        <v>5239</v>
      </c>
      <c r="H25" s="17">
        <v>7180000619</v>
      </c>
      <c r="I25" s="53"/>
    </row>
    <row r="26" spans="1:9" ht="39.9" customHeight="1" x14ac:dyDescent="0.2">
      <c r="A26" s="53">
        <v>23</v>
      </c>
      <c r="B26" s="17" t="s">
        <v>863</v>
      </c>
      <c r="C26" s="17" t="s">
        <v>864</v>
      </c>
      <c r="D26" s="17" t="s">
        <v>159</v>
      </c>
      <c r="E26" s="55">
        <v>40025</v>
      </c>
      <c r="F26" s="17" t="s">
        <v>667</v>
      </c>
      <c r="G26" s="17" t="s">
        <v>5240</v>
      </c>
      <c r="H26" s="17">
        <v>7180000627</v>
      </c>
      <c r="I26" s="53"/>
    </row>
    <row r="27" spans="1:9" ht="39.9" customHeight="1" x14ac:dyDescent="0.2">
      <c r="A27" s="53">
        <v>24</v>
      </c>
      <c r="B27" s="17" t="s">
        <v>865</v>
      </c>
      <c r="C27" s="17" t="s">
        <v>866</v>
      </c>
      <c r="D27" s="17" t="s">
        <v>233</v>
      </c>
      <c r="E27" s="56">
        <v>39995</v>
      </c>
      <c r="F27" s="17" t="s">
        <v>667</v>
      </c>
      <c r="G27" s="17" t="s">
        <v>5241</v>
      </c>
      <c r="H27" s="17">
        <v>7180000635</v>
      </c>
      <c r="I27" s="53"/>
    </row>
    <row r="28" spans="1:9" ht="39.9" customHeight="1" x14ac:dyDescent="0.2">
      <c r="A28" s="53">
        <v>25</v>
      </c>
      <c r="B28" s="17" t="s">
        <v>867</v>
      </c>
      <c r="C28" s="17" t="s">
        <v>868</v>
      </c>
      <c r="D28" s="17" t="s">
        <v>269</v>
      </c>
      <c r="E28" s="55">
        <v>39503</v>
      </c>
      <c r="F28" s="17" t="s">
        <v>667</v>
      </c>
      <c r="G28" s="17" t="s">
        <v>5242</v>
      </c>
      <c r="H28" s="17">
        <v>7180000643</v>
      </c>
      <c r="I28" s="53"/>
    </row>
    <row r="29" spans="1:9" ht="39.9" customHeight="1" x14ac:dyDescent="0.2">
      <c r="A29" s="53">
        <v>26</v>
      </c>
      <c r="B29" s="17" t="s">
        <v>869</v>
      </c>
      <c r="C29" s="17" t="s">
        <v>870</v>
      </c>
      <c r="D29" s="17" t="s">
        <v>140</v>
      </c>
      <c r="E29" s="55">
        <v>39989</v>
      </c>
      <c r="F29" s="17" t="s">
        <v>667</v>
      </c>
      <c r="G29" s="17" t="s">
        <v>5243</v>
      </c>
      <c r="H29" s="17">
        <v>7180000650</v>
      </c>
      <c r="I29" s="53"/>
    </row>
    <row r="30" spans="1:9" ht="39.9" customHeight="1" x14ac:dyDescent="0.2">
      <c r="A30" s="53">
        <v>27</v>
      </c>
      <c r="B30" s="17" t="s">
        <v>871</v>
      </c>
      <c r="C30" s="17" t="s">
        <v>872</v>
      </c>
      <c r="D30" s="17" t="s">
        <v>159</v>
      </c>
      <c r="E30" s="55">
        <v>39568</v>
      </c>
      <c r="F30" s="17" t="s">
        <v>667</v>
      </c>
      <c r="G30" s="17" t="s">
        <v>5244</v>
      </c>
      <c r="H30" s="17">
        <v>7180000668</v>
      </c>
      <c r="I30" s="53"/>
    </row>
    <row r="31" spans="1:9" ht="39.9" customHeight="1" x14ac:dyDescent="0.2">
      <c r="A31" s="53">
        <v>28</v>
      </c>
      <c r="B31" s="17" t="s">
        <v>873</v>
      </c>
      <c r="C31" s="17" t="s">
        <v>874</v>
      </c>
      <c r="D31" s="17" t="s">
        <v>156</v>
      </c>
      <c r="E31" s="56">
        <v>39753</v>
      </c>
      <c r="F31" s="17" t="s">
        <v>667</v>
      </c>
      <c r="G31" s="17" t="s">
        <v>5245</v>
      </c>
      <c r="H31" s="17">
        <v>7180000676</v>
      </c>
      <c r="I31" s="53"/>
    </row>
    <row r="32" spans="1:9" ht="39.9" customHeight="1" x14ac:dyDescent="0.2">
      <c r="A32" s="53">
        <v>29</v>
      </c>
      <c r="B32" s="17" t="s">
        <v>875</v>
      </c>
      <c r="C32" s="17" t="s">
        <v>876</v>
      </c>
      <c r="D32" s="17" t="s">
        <v>238</v>
      </c>
      <c r="E32" s="55">
        <v>39989</v>
      </c>
      <c r="F32" s="17" t="s">
        <v>667</v>
      </c>
      <c r="G32" s="17" t="s">
        <v>5246</v>
      </c>
      <c r="H32" s="17">
        <v>7180000684</v>
      </c>
      <c r="I32" s="53"/>
    </row>
    <row r="33" spans="1:9" ht="39.9" customHeight="1" x14ac:dyDescent="0.2">
      <c r="A33" s="53">
        <v>30</v>
      </c>
      <c r="B33" s="17" t="s">
        <v>877</v>
      </c>
      <c r="C33" s="17" t="s">
        <v>878</v>
      </c>
      <c r="D33" s="17" t="s">
        <v>156</v>
      </c>
      <c r="E33" s="56">
        <v>40148</v>
      </c>
      <c r="F33" s="17" t="s">
        <v>667</v>
      </c>
      <c r="G33" s="17" t="s">
        <v>5247</v>
      </c>
      <c r="H33" s="17">
        <v>7180000692</v>
      </c>
      <c r="I33" s="53"/>
    </row>
    <row r="34" spans="1:9" ht="39.9" customHeight="1" x14ac:dyDescent="0.2">
      <c r="A34" s="53">
        <v>31</v>
      </c>
      <c r="B34" s="17" t="s">
        <v>879</v>
      </c>
      <c r="C34" s="17" t="s">
        <v>880</v>
      </c>
      <c r="D34" s="17" t="s">
        <v>626</v>
      </c>
      <c r="E34" s="55">
        <v>40147</v>
      </c>
      <c r="F34" s="17" t="s">
        <v>667</v>
      </c>
      <c r="G34" s="17" t="s">
        <v>5248</v>
      </c>
      <c r="H34" s="17">
        <v>7180000700</v>
      </c>
      <c r="I34" s="53"/>
    </row>
    <row r="35" spans="1:9" ht="39.9" customHeight="1" x14ac:dyDescent="0.2">
      <c r="A35" s="53">
        <v>32</v>
      </c>
      <c r="B35" s="17" t="s">
        <v>881</v>
      </c>
      <c r="C35" s="17" t="s">
        <v>882</v>
      </c>
      <c r="D35" s="17" t="s">
        <v>140</v>
      </c>
      <c r="E35" s="55">
        <v>40001</v>
      </c>
      <c r="F35" s="17" t="s">
        <v>667</v>
      </c>
      <c r="G35" s="17" t="s">
        <v>5249</v>
      </c>
      <c r="H35" s="17">
        <v>7180000718</v>
      </c>
      <c r="I35" s="53"/>
    </row>
    <row r="36" spans="1:9" ht="39.9" customHeight="1" x14ac:dyDescent="0.2">
      <c r="A36" s="53">
        <v>33</v>
      </c>
      <c r="B36" s="17" t="s">
        <v>883</v>
      </c>
      <c r="C36" s="17" t="s">
        <v>884</v>
      </c>
      <c r="D36" s="17" t="s">
        <v>233</v>
      </c>
      <c r="E36" s="56">
        <v>39934</v>
      </c>
      <c r="F36" s="17" t="s">
        <v>667</v>
      </c>
      <c r="G36" s="17" t="s">
        <v>5250</v>
      </c>
      <c r="H36" s="17">
        <v>7180000726</v>
      </c>
      <c r="I36" s="53"/>
    </row>
    <row r="37" spans="1:9" ht="39.9" customHeight="1" x14ac:dyDescent="0.2">
      <c r="A37" s="53">
        <v>34</v>
      </c>
      <c r="B37" s="17" t="s">
        <v>885</v>
      </c>
      <c r="C37" s="17" t="s">
        <v>886</v>
      </c>
      <c r="D37" s="17" t="s">
        <v>230</v>
      </c>
      <c r="E37" s="55">
        <v>39672</v>
      </c>
      <c r="F37" s="17" t="s">
        <v>667</v>
      </c>
      <c r="G37" s="17" t="s">
        <v>5251</v>
      </c>
      <c r="H37" s="17">
        <v>7180000734</v>
      </c>
      <c r="I37" s="53"/>
    </row>
    <row r="38" spans="1:9" ht="39.9" customHeight="1" x14ac:dyDescent="0.2">
      <c r="A38" s="53">
        <v>35</v>
      </c>
      <c r="B38" s="17" t="s">
        <v>887</v>
      </c>
      <c r="C38" s="17" t="s">
        <v>227</v>
      </c>
      <c r="D38" s="17" t="s">
        <v>287</v>
      </c>
      <c r="E38" s="56">
        <v>39904</v>
      </c>
      <c r="F38" s="17" t="s">
        <v>667</v>
      </c>
      <c r="G38" s="17" t="s">
        <v>5252</v>
      </c>
      <c r="H38" s="17">
        <v>7180000742</v>
      </c>
      <c r="I38" s="53"/>
    </row>
    <row r="39" spans="1:9" ht="39.9" customHeight="1" x14ac:dyDescent="0.2">
      <c r="A39" s="53">
        <v>36</v>
      </c>
      <c r="B39" s="17" t="s">
        <v>888</v>
      </c>
      <c r="C39" s="17" t="s">
        <v>889</v>
      </c>
      <c r="D39" s="17" t="s">
        <v>299</v>
      </c>
      <c r="E39" s="55">
        <v>39454</v>
      </c>
      <c r="F39" s="17" t="s">
        <v>667</v>
      </c>
      <c r="G39" s="17" t="s">
        <v>5253</v>
      </c>
      <c r="H39" s="17">
        <v>7180000759</v>
      </c>
      <c r="I39" s="53"/>
    </row>
    <row r="40" spans="1:9" ht="39.9" customHeight="1" x14ac:dyDescent="0.2">
      <c r="A40" s="53">
        <v>37</v>
      </c>
      <c r="B40" s="17" t="s">
        <v>890</v>
      </c>
      <c r="C40" s="17" t="s">
        <v>891</v>
      </c>
      <c r="D40" s="17" t="s">
        <v>256</v>
      </c>
      <c r="E40" s="55">
        <v>40004</v>
      </c>
      <c r="F40" s="17" t="s">
        <v>667</v>
      </c>
      <c r="G40" s="17" t="s">
        <v>5254</v>
      </c>
      <c r="H40" s="17">
        <v>7180000767</v>
      </c>
      <c r="I40" s="53"/>
    </row>
    <row r="41" spans="1:9" ht="39.9" customHeight="1" x14ac:dyDescent="0.2">
      <c r="A41" s="53">
        <v>38</v>
      </c>
      <c r="B41" s="17" t="s">
        <v>892</v>
      </c>
      <c r="C41" s="17" t="s">
        <v>893</v>
      </c>
      <c r="D41" s="17" t="s">
        <v>307</v>
      </c>
      <c r="E41" s="55">
        <v>39904</v>
      </c>
      <c r="F41" s="17" t="s">
        <v>667</v>
      </c>
      <c r="G41" s="17" t="s">
        <v>5255</v>
      </c>
      <c r="H41" s="17">
        <v>7180000775</v>
      </c>
      <c r="I41" s="53"/>
    </row>
    <row r="42" spans="1:9" ht="39.9" customHeight="1" x14ac:dyDescent="0.2">
      <c r="A42" s="53">
        <v>39</v>
      </c>
      <c r="B42" s="17" t="s">
        <v>894</v>
      </c>
      <c r="C42" s="17" t="s">
        <v>895</v>
      </c>
      <c r="D42" s="17" t="s">
        <v>595</v>
      </c>
      <c r="E42" s="56">
        <v>39448</v>
      </c>
      <c r="F42" s="17" t="s">
        <v>667</v>
      </c>
      <c r="G42" s="17" t="s">
        <v>5256</v>
      </c>
      <c r="H42" s="17">
        <v>7180000783</v>
      </c>
      <c r="I42" s="53"/>
    </row>
    <row r="43" spans="1:9" ht="39.9" customHeight="1" x14ac:dyDescent="0.2">
      <c r="A43" s="53">
        <v>40</v>
      </c>
      <c r="B43" s="17" t="s">
        <v>896</v>
      </c>
      <c r="C43" s="17" t="s">
        <v>897</v>
      </c>
      <c r="D43" s="17" t="s">
        <v>233</v>
      </c>
      <c r="E43" s="56">
        <v>40057</v>
      </c>
      <c r="F43" s="17" t="s">
        <v>667</v>
      </c>
      <c r="G43" s="17" t="s">
        <v>5257</v>
      </c>
      <c r="H43" s="17">
        <v>7180000791</v>
      </c>
      <c r="I43" s="53"/>
    </row>
    <row r="44" spans="1:9" ht="39.9" customHeight="1" x14ac:dyDescent="0.2">
      <c r="A44" s="53"/>
      <c r="B44" s="192" t="s">
        <v>1</v>
      </c>
      <c r="C44" s="57"/>
      <c r="D44" s="57"/>
      <c r="E44" s="57"/>
      <c r="F44" s="57"/>
      <c r="G44" s="57"/>
      <c r="H44" s="57"/>
      <c r="I44" s="53"/>
    </row>
    <row r="45" spans="1:9" ht="39.9" customHeight="1" thickBot="1" x14ac:dyDescent="0.25">
      <c r="A45" s="53"/>
      <c r="B45" s="13" t="s">
        <v>5362</v>
      </c>
      <c r="C45" s="13" t="s">
        <v>5363</v>
      </c>
      <c r="D45" s="13" t="s">
        <v>5364</v>
      </c>
      <c r="E45" s="13" t="s">
        <v>5365</v>
      </c>
      <c r="F45" s="13" t="s">
        <v>5366</v>
      </c>
      <c r="G45" s="13" t="s">
        <v>5368</v>
      </c>
      <c r="H45" s="13" t="s">
        <v>5367</v>
      </c>
      <c r="I45" s="53"/>
    </row>
    <row r="46" spans="1:9" ht="39.9" customHeight="1" thickTop="1" x14ac:dyDescent="0.2">
      <c r="A46" s="53">
        <v>1</v>
      </c>
      <c r="B46" s="17" t="s">
        <v>898</v>
      </c>
      <c r="C46" s="17" t="s">
        <v>899</v>
      </c>
      <c r="D46" s="17" t="s">
        <v>900</v>
      </c>
      <c r="E46" s="55">
        <v>38441</v>
      </c>
      <c r="F46" s="17" t="s">
        <v>667</v>
      </c>
      <c r="G46" s="17" t="s">
        <v>5258</v>
      </c>
      <c r="H46" s="17">
        <v>7180005824</v>
      </c>
      <c r="I46" s="53"/>
    </row>
    <row r="47" spans="1:9" ht="39.9" customHeight="1" x14ac:dyDescent="0.2">
      <c r="A47" s="53">
        <v>2</v>
      </c>
      <c r="B47" s="17" t="s">
        <v>901</v>
      </c>
      <c r="C47" s="17" t="s">
        <v>902</v>
      </c>
      <c r="D47" s="17" t="s">
        <v>243</v>
      </c>
      <c r="E47" s="55">
        <v>40345</v>
      </c>
      <c r="F47" s="17" t="s">
        <v>667</v>
      </c>
      <c r="G47" s="17" t="s">
        <v>5259</v>
      </c>
      <c r="H47" s="17">
        <v>7180005832</v>
      </c>
      <c r="I47" s="53"/>
    </row>
    <row r="48" spans="1:9" ht="39.9" customHeight="1" x14ac:dyDescent="0.2">
      <c r="A48" s="53">
        <v>3</v>
      </c>
      <c r="B48" s="17" t="s">
        <v>903</v>
      </c>
      <c r="C48" s="17" t="s">
        <v>824</v>
      </c>
      <c r="D48" s="17" t="s">
        <v>274</v>
      </c>
      <c r="E48" s="55">
        <v>38528</v>
      </c>
      <c r="F48" s="17" t="s">
        <v>667</v>
      </c>
      <c r="G48" s="17" t="s">
        <v>5260</v>
      </c>
      <c r="H48" s="17">
        <v>7180005840</v>
      </c>
      <c r="I48" s="53"/>
    </row>
    <row r="49" spans="1:9" ht="39.9" customHeight="1" x14ac:dyDescent="0.2">
      <c r="A49" s="53">
        <v>4</v>
      </c>
      <c r="B49" s="17" t="s">
        <v>904</v>
      </c>
      <c r="C49" s="17" t="s">
        <v>905</v>
      </c>
      <c r="D49" s="17" t="s">
        <v>182</v>
      </c>
      <c r="E49" s="55">
        <v>39171</v>
      </c>
      <c r="F49" s="17" t="s">
        <v>667</v>
      </c>
      <c r="G49" s="17" t="s">
        <v>5261</v>
      </c>
      <c r="H49" s="17">
        <v>7180005857</v>
      </c>
      <c r="I49" s="53"/>
    </row>
    <row r="50" spans="1:9" ht="39.9" customHeight="1" x14ac:dyDescent="0.2">
      <c r="A50" s="53">
        <v>5</v>
      </c>
      <c r="B50" s="17" t="s">
        <v>906</v>
      </c>
      <c r="C50" s="17" t="s">
        <v>907</v>
      </c>
      <c r="D50" s="17" t="s">
        <v>233</v>
      </c>
      <c r="E50" s="56">
        <v>37834</v>
      </c>
      <c r="F50" s="17" t="s">
        <v>667</v>
      </c>
      <c r="G50" s="17" t="s">
        <v>5262</v>
      </c>
      <c r="H50" s="17">
        <v>7180005865</v>
      </c>
      <c r="I50" s="53"/>
    </row>
    <row r="51" spans="1:9" ht="39.9" customHeight="1" x14ac:dyDescent="0.2">
      <c r="A51" s="53">
        <v>6</v>
      </c>
      <c r="B51" s="17" t="s">
        <v>908</v>
      </c>
      <c r="C51" s="17" t="s">
        <v>909</v>
      </c>
      <c r="D51" s="17" t="s">
        <v>626</v>
      </c>
      <c r="E51" s="55">
        <v>39076</v>
      </c>
      <c r="F51" s="17" t="s">
        <v>667</v>
      </c>
      <c r="G51" s="17" t="s">
        <v>5263</v>
      </c>
      <c r="H51" s="17">
        <v>7180005873</v>
      </c>
      <c r="I51" s="53"/>
    </row>
    <row r="52" spans="1:9" ht="39.9" customHeight="1" x14ac:dyDescent="0.2">
      <c r="A52" s="53">
        <v>7</v>
      </c>
      <c r="B52" s="17" t="s">
        <v>910</v>
      </c>
      <c r="C52" s="17" t="s">
        <v>911</v>
      </c>
      <c r="D52" s="17" t="s">
        <v>221</v>
      </c>
      <c r="E52" s="55">
        <v>38905</v>
      </c>
      <c r="F52" s="17" t="s">
        <v>667</v>
      </c>
      <c r="G52" s="17" t="s">
        <v>5264</v>
      </c>
      <c r="H52" s="100">
        <v>7180005881</v>
      </c>
      <c r="I52" s="53"/>
    </row>
    <row r="53" spans="1:9" ht="39.9" customHeight="1" x14ac:dyDescent="0.2">
      <c r="A53" s="53">
        <v>8</v>
      </c>
      <c r="B53" s="17" t="s">
        <v>912</v>
      </c>
      <c r="C53" s="17" t="s">
        <v>913</v>
      </c>
      <c r="D53" s="17" t="s">
        <v>230</v>
      </c>
      <c r="E53" s="55">
        <v>38534</v>
      </c>
      <c r="F53" s="17" t="s">
        <v>667</v>
      </c>
      <c r="G53" s="17" t="s">
        <v>5265</v>
      </c>
      <c r="H53" s="17">
        <v>7180005899</v>
      </c>
      <c r="I53" s="53"/>
    </row>
    <row r="54" spans="1:9" ht="39.9" customHeight="1" x14ac:dyDescent="0.2">
      <c r="A54" s="53">
        <v>9</v>
      </c>
      <c r="B54" s="17" t="s">
        <v>914</v>
      </c>
      <c r="C54" s="17" t="s">
        <v>915</v>
      </c>
      <c r="D54" s="17" t="s">
        <v>153</v>
      </c>
      <c r="E54" s="55">
        <v>40247</v>
      </c>
      <c r="F54" s="17" t="s">
        <v>667</v>
      </c>
      <c r="G54" s="17" t="s">
        <v>5266</v>
      </c>
      <c r="H54" s="17">
        <v>7180005907</v>
      </c>
      <c r="I54" s="53"/>
    </row>
    <row r="55" spans="1:9" ht="39.9" customHeight="1" x14ac:dyDescent="0.2">
      <c r="A55" s="53">
        <v>10</v>
      </c>
      <c r="B55" s="17" t="s">
        <v>916</v>
      </c>
      <c r="C55" s="17" t="s">
        <v>917</v>
      </c>
      <c r="D55" s="17" t="s">
        <v>208</v>
      </c>
      <c r="E55" s="55">
        <v>38740</v>
      </c>
      <c r="F55" s="17" t="s">
        <v>667</v>
      </c>
      <c r="G55" s="17" t="s">
        <v>5267</v>
      </c>
      <c r="H55" s="17">
        <v>7180005915</v>
      </c>
      <c r="I55" s="53"/>
    </row>
    <row r="56" spans="1:9" ht="39.9" customHeight="1" x14ac:dyDescent="0.2">
      <c r="A56" s="53">
        <v>11</v>
      </c>
      <c r="B56" s="17" t="s">
        <v>918</v>
      </c>
      <c r="C56" s="17" t="s">
        <v>919</v>
      </c>
      <c r="D56" s="17" t="s">
        <v>182</v>
      </c>
      <c r="E56" s="55">
        <v>38398</v>
      </c>
      <c r="F56" s="17" t="s">
        <v>667</v>
      </c>
      <c r="G56" s="17" t="s">
        <v>5268</v>
      </c>
      <c r="H56" s="17">
        <v>7180005923</v>
      </c>
      <c r="I56" s="53"/>
    </row>
    <row r="57" spans="1:9" ht="39.9" customHeight="1" x14ac:dyDescent="0.2">
      <c r="A57" s="53">
        <v>12</v>
      </c>
      <c r="B57" s="17" t="s">
        <v>920</v>
      </c>
      <c r="C57" s="17" t="s">
        <v>921</v>
      </c>
      <c r="D57" s="17" t="s">
        <v>233</v>
      </c>
      <c r="E57" s="56">
        <v>38565</v>
      </c>
      <c r="F57" s="17" t="s">
        <v>667</v>
      </c>
      <c r="G57" s="17" t="s">
        <v>5269</v>
      </c>
      <c r="H57" s="17">
        <v>7180005931</v>
      </c>
      <c r="I57" s="53"/>
    </row>
    <row r="58" spans="1:9" ht="39.9" customHeight="1" x14ac:dyDescent="0.2">
      <c r="A58" s="53">
        <v>13</v>
      </c>
      <c r="B58" s="17" t="s">
        <v>922</v>
      </c>
      <c r="C58" s="17" t="s">
        <v>923</v>
      </c>
      <c r="D58" s="17" t="s">
        <v>274</v>
      </c>
      <c r="E58" s="55">
        <v>38831</v>
      </c>
      <c r="F58" s="17" t="s">
        <v>667</v>
      </c>
      <c r="G58" s="17" t="s">
        <v>5270</v>
      </c>
      <c r="H58" s="17">
        <v>7180005949</v>
      </c>
      <c r="I58" s="53"/>
    </row>
    <row r="59" spans="1:9" ht="39.9" customHeight="1" x14ac:dyDescent="0.2">
      <c r="A59" s="53">
        <v>14</v>
      </c>
      <c r="B59" s="17" t="s">
        <v>924</v>
      </c>
      <c r="C59" s="17" t="s">
        <v>925</v>
      </c>
      <c r="D59" s="17" t="s">
        <v>140</v>
      </c>
      <c r="E59" s="55">
        <v>38640</v>
      </c>
      <c r="F59" s="17" t="s">
        <v>667</v>
      </c>
      <c r="G59" s="17" t="s">
        <v>5271</v>
      </c>
      <c r="H59" s="17">
        <v>7180005956</v>
      </c>
      <c r="I59" s="53"/>
    </row>
    <row r="60" spans="1:9" ht="39.9" customHeight="1" x14ac:dyDescent="0.2">
      <c r="A60" s="53">
        <v>15</v>
      </c>
      <c r="B60" s="17" t="s">
        <v>926</v>
      </c>
      <c r="C60" s="17" t="s">
        <v>927</v>
      </c>
      <c r="D60" s="17" t="s">
        <v>928</v>
      </c>
      <c r="E60" s="55">
        <v>39146</v>
      </c>
      <c r="F60" s="17" t="s">
        <v>667</v>
      </c>
      <c r="G60" s="17" t="s">
        <v>5272</v>
      </c>
      <c r="H60" s="17">
        <v>7180005964</v>
      </c>
      <c r="I60" s="53"/>
    </row>
    <row r="61" spans="1:9" ht="39.9" customHeight="1" x14ac:dyDescent="0.2">
      <c r="A61" s="53">
        <v>16</v>
      </c>
      <c r="B61" s="17" t="s">
        <v>929</v>
      </c>
      <c r="C61" s="17" t="s">
        <v>930</v>
      </c>
      <c r="D61" s="17" t="s">
        <v>159</v>
      </c>
      <c r="E61" s="55">
        <v>38533</v>
      </c>
      <c r="F61" s="17" t="s">
        <v>667</v>
      </c>
      <c r="G61" s="17" t="s">
        <v>5273</v>
      </c>
      <c r="H61" s="100">
        <v>7180005972</v>
      </c>
      <c r="I61" s="53"/>
    </row>
    <row r="62" spans="1:9" ht="39.9" customHeight="1" x14ac:dyDescent="0.2">
      <c r="A62" s="53">
        <v>17</v>
      </c>
      <c r="B62" s="17" t="s">
        <v>1286</v>
      </c>
      <c r="C62" s="17" t="s">
        <v>931</v>
      </c>
      <c r="D62" s="17" t="s">
        <v>233</v>
      </c>
      <c r="E62" s="56">
        <v>38808</v>
      </c>
      <c r="F62" s="17" t="s">
        <v>667</v>
      </c>
      <c r="G62" s="17" t="s">
        <v>5274</v>
      </c>
      <c r="H62" s="17">
        <v>7180006632</v>
      </c>
      <c r="I62" s="53"/>
    </row>
    <row r="63" spans="1:9" ht="39.9" customHeight="1" x14ac:dyDescent="0.2">
      <c r="A63" s="53">
        <v>18</v>
      </c>
      <c r="B63" s="17" t="s">
        <v>932</v>
      </c>
      <c r="C63" s="17" t="s">
        <v>829</v>
      </c>
      <c r="D63" s="17" t="s">
        <v>208</v>
      </c>
      <c r="E63" s="55">
        <v>39987</v>
      </c>
      <c r="F63" s="17" t="s">
        <v>667</v>
      </c>
      <c r="G63" s="17" t="s">
        <v>5275</v>
      </c>
      <c r="H63" s="17">
        <v>7180005998</v>
      </c>
      <c r="I63" s="53"/>
    </row>
    <row r="64" spans="1:9" ht="39.9" customHeight="1" x14ac:dyDescent="0.2">
      <c r="A64" s="53">
        <v>19</v>
      </c>
      <c r="B64" s="17" t="s">
        <v>933</v>
      </c>
      <c r="C64" s="17" t="s">
        <v>934</v>
      </c>
      <c r="D64" s="17" t="s">
        <v>311</v>
      </c>
      <c r="E64" s="55">
        <v>38737</v>
      </c>
      <c r="F64" s="17" t="s">
        <v>667</v>
      </c>
      <c r="G64" s="17" t="s">
        <v>5276</v>
      </c>
      <c r="H64" s="17">
        <v>7180006004</v>
      </c>
      <c r="I64" s="53"/>
    </row>
    <row r="65" spans="1:9" ht="39.9" customHeight="1" x14ac:dyDescent="0.2">
      <c r="A65" s="53">
        <v>20</v>
      </c>
      <c r="B65" s="17" t="s">
        <v>935</v>
      </c>
      <c r="C65" s="17" t="s">
        <v>936</v>
      </c>
      <c r="D65" s="17" t="s">
        <v>156</v>
      </c>
      <c r="E65" s="56">
        <v>39387</v>
      </c>
      <c r="F65" s="17" t="s">
        <v>667</v>
      </c>
      <c r="G65" s="17" t="s">
        <v>5277</v>
      </c>
      <c r="H65" s="17">
        <v>7180006012</v>
      </c>
      <c r="I65" s="53"/>
    </row>
    <row r="66" spans="1:9" ht="39.9" customHeight="1" x14ac:dyDescent="0.2">
      <c r="A66" s="53">
        <v>21</v>
      </c>
      <c r="B66" s="17" t="s">
        <v>937</v>
      </c>
      <c r="C66" s="17" t="s">
        <v>938</v>
      </c>
      <c r="D66" s="17" t="s">
        <v>274</v>
      </c>
      <c r="E66" s="55">
        <v>37967</v>
      </c>
      <c r="F66" s="17" t="s">
        <v>667</v>
      </c>
      <c r="G66" s="17" t="s">
        <v>5278</v>
      </c>
      <c r="H66" s="17">
        <v>7180005980</v>
      </c>
      <c r="I66" s="53"/>
    </row>
    <row r="67" spans="1:9" ht="39.9" customHeight="1" x14ac:dyDescent="0.2">
      <c r="A67" s="53">
        <v>22</v>
      </c>
      <c r="B67" s="17" t="s">
        <v>939</v>
      </c>
      <c r="C67" s="17" t="s">
        <v>940</v>
      </c>
      <c r="D67" s="17" t="s">
        <v>238</v>
      </c>
      <c r="E67" s="55">
        <v>37705</v>
      </c>
      <c r="F67" s="17" t="s">
        <v>667</v>
      </c>
      <c r="G67" s="17" t="s">
        <v>5279</v>
      </c>
      <c r="H67" s="17">
        <v>7180006038</v>
      </c>
      <c r="I67" s="53"/>
    </row>
    <row r="68" spans="1:9" ht="39.9" customHeight="1" x14ac:dyDescent="0.2">
      <c r="A68" s="53">
        <v>23</v>
      </c>
      <c r="B68" s="17" t="s">
        <v>941</v>
      </c>
      <c r="C68" s="17" t="s">
        <v>942</v>
      </c>
      <c r="D68" s="17" t="s">
        <v>287</v>
      </c>
      <c r="E68" s="56">
        <v>38412</v>
      </c>
      <c r="F68" s="17" t="s">
        <v>667</v>
      </c>
      <c r="G68" s="17" t="s">
        <v>5280</v>
      </c>
      <c r="H68" s="17">
        <v>7180006046</v>
      </c>
      <c r="I68" s="53"/>
    </row>
    <row r="69" spans="1:9" ht="39.9" customHeight="1" x14ac:dyDescent="0.2">
      <c r="A69" s="53">
        <v>24</v>
      </c>
      <c r="B69" s="17" t="s">
        <v>943</v>
      </c>
      <c r="C69" s="17" t="s">
        <v>820</v>
      </c>
      <c r="D69" s="17" t="s">
        <v>287</v>
      </c>
      <c r="E69" s="56">
        <v>38687</v>
      </c>
      <c r="F69" s="17" t="s">
        <v>667</v>
      </c>
      <c r="G69" s="17" t="s">
        <v>5281</v>
      </c>
      <c r="H69" s="17">
        <v>7180006053</v>
      </c>
      <c r="I69" s="53"/>
    </row>
    <row r="70" spans="1:9" ht="39.9" customHeight="1" x14ac:dyDescent="0.2">
      <c r="A70" s="53">
        <v>25</v>
      </c>
      <c r="B70" s="17" t="s">
        <v>944</v>
      </c>
      <c r="C70" s="17" t="s">
        <v>945</v>
      </c>
      <c r="D70" s="17" t="s">
        <v>307</v>
      </c>
      <c r="E70" s="55">
        <v>38779</v>
      </c>
      <c r="F70" s="17" t="s">
        <v>667</v>
      </c>
      <c r="G70" s="17" t="s">
        <v>5282</v>
      </c>
      <c r="H70" s="17">
        <v>7180006061</v>
      </c>
      <c r="I70" s="53"/>
    </row>
    <row r="71" spans="1:9" ht="39.9" customHeight="1" x14ac:dyDescent="0.2">
      <c r="A71" s="53">
        <v>26</v>
      </c>
      <c r="B71" s="17" t="s">
        <v>946</v>
      </c>
      <c r="C71" s="17" t="s">
        <v>947</v>
      </c>
      <c r="D71" s="17" t="s">
        <v>287</v>
      </c>
      <c r="E71" s="56">
        <v>38534</v>
      </c>
      <c r="F71" s="17" t="s">
        <v>667</v>
      </c>
      <c r="G71" s="17" t="s">
        <v>5283</v>
      </c>
      <c r="H71" s="17">
        <v>7180006079</v>
      </c>
      <c r="I71" s="53"/>
    </row>
    <row r="72" spans="1:9" ht="39.9" customHeight="1" x14ac:dyDescent="0.2">
      <c r="A72" s="53">
        <v>27</v>
      </c>
      <c r="B72" s="17" t="s">
        <v>948</v>
      </c>
      <c r="C72" s="17" t="s">
        <v>949</v>
      </c>
      <c r="D72" s="17" t="s">
        <v>159</v>
      </c>
      <c r="E72" s="55">
        <v>37042</v>
      </c>
      <c r="F72" s="17" t="s">
        <v>667</v>
      </c>
      <c r="G72" s="17" t="s">
        <v>5284</v>
      </c>
      <c r="H72" s="17">
        <v>7180006087</v>
      </c>
      <c r="I72" s="53"/>
    </row>
    <row r="73" spans="1:9" ht="39.9" customHeight="1" x14ac:dyDescent="0.2">
      <c r="A73" s="53">
        <v>28</v>
      </c>
      <c r="B73" s="17" t="s">
        <v>950</v>
      </c>
      <c r="C73" s="17" t="s">
        <v>951</v>
      </c>
      <c r="D73" s="17" t="s">
        <v>159</v>
      </c>
      <c r="E73" s="55">
        <v>40209</v>
      </c>
      <c r="F73" s="17" t="s">
        <v>667</v>
      </c>
      <c r="G73" s="17" t="s">
        <v>5285</v>
      </c>
      <c r="H73" s="17">
        <v>7180006095</v>
      </c>
      <c r="I73" s="53"/>
    </row>
    <row r="74" spans="1:9" ht="39.9" customHeight="1" x14ac:dyDescent="0.2">
      <c r="A74" s="53">
        <v>29</v>
      </c>
      <c r="B74" s="17" t="s">
        <v>213</v>
      </c>
      <c r="C74" s="17" t="s">
        <v>664</v>
      </c>
      <c r="D74" s="17" t="s">
        <v>159</v>
      </c>
      <c r="E74" s="55">
        <v>39263</v>
      </c>
      <c r="F74" s="17" t="s">
        <v>667</v>
      </c>
      <c r="G74" s="17" t="s">
        <v>5286</v>
      </c>
      <c r="H74" s="17">
        <v>7180006103</v>
      </c>
      <c r="I74" s="53"/>
    </row>
    <row r="75" spans="1:9" ht="39.9" customHeight="1" x14ac:dyDescent="0.2">
      <c r="A75" s="53">
        <v>30</v>
      </c>
      <c r="B75" s="17" t="s">
        <v>952</v>
      </c>
      <c r="C75" s="17" t="s">
        <v>953</v>
      </c>
      <c r="D75" s="17" t="s">
        <v>153</v>
      </c>
      <c r="E75" s="55">
        <v>37062</v>
      </c>
      <c r="F75" s="17" t="s">
        <v>667</v>
      </c>
      <c r="G75" s="17" t="s">
        <v>5287</v>
      </c>
      <c r="H75" s="17">
        <v>7180006111</v>
      </c>
      <c r="I75" s="53"/>
    </row>
    <row r="76" spans="1:9" ht="39.9" customHeight="1" x14ac:dyDescent="0.2">
      <c r="A76" s="53">
        <v>31</v>
      </c>
      <c r="B76" s="17" t="s">
        <v>954</v>
      </c>
      <c r="C76" s="17" t="s">
        <v>955</v>
      </c>
      <c r="D76" s="17" t="s">
        <v>153</v>
      </c>
      <c r="E76" s="55">
        <v>38913</v>
      </c>
      <c r="F76" s="17" t="s">
        <v>667</v>
      </c>
      <c r="G76" s="17" t="s">
        <v>5288</v>
      </c>
      <c r="H76" s="17">
        <v>7180006129</v>
      </c>
      <c r="I76" s="53"/>
    </row>
    <row r="77" spans="1:9" ht="39.9" customHeight="1" x14ac:dyDescent="0.2">
      <c r="A77" s="53">
        <v>32</v>
      </c>
      <c r="B77" s="17" t="s">
        <v>956</v>
      </c>
      <c r="C77" s="17" t="s">
        <v>957</v>
      </c>
      <c r="D77" s="17" t="s">
        <v>153</v>
      </c>
      <c r="E77" s="55">
        <v>32904</v>
      </c>
      <c r="F77" s="17" t="s">
        <v>667</v>
      </c>
      <c r="G77" s="17" t="s">
        <v>5289</v>
      </c>
      <c r="H77" s="17">
        <v>7180006137</v>
      </c>
      <c r="I77" s="53"/>
    </row>
    <row r="78" spans="1:9" ht="39.9" customHeight="1" x14ac:dyDescent="0.2">
      <c r="A78" s="53">
        <v>33</v>
      </c>
      <c r="B78" s="17" t="s">
        <v>958</v>
      </c>
      <c r="C78" s="17" t="s">
        <v>959</v>
      </c>
      <c r="D78" s="17" t="s">
        <v>185</v>
      </c>
      <c r="E78" s="55">
        <v>39192</v>
      </c>
      <c r="F78" s="17" t="s">
        <v>667</v>
      </c>
      <c r="G78" s="17" t="s">
        <v>5290</v>
      </c>
      <c r="H78" s="17">
        <v>7180006145</v>
      </c>
      <c r="I78" s="53"/>
    </row>
    <row r="79" spans="1:9" ht="39.9" customHeight="1" x14ac:dyDescent="0.2">
      <c r="A79" s="53">
        <v>34</v>
      </c>
      <c r="B79" s="17" t="s">
        <v>960</v>
      </c>
      <c r="C79" s="17" t="s">
        <v>961</v>
      </c>
      <c r="D79" s="17" t="s">
        <v>962</v>
      </c>
      <c r="E79" s="55">
        <v>38779</v>
      </c>
      <c r="F79" s="17" t="s">
        <v>667</v>
      </c>
      <c r="G79" s="17" t="s">
        <v>5291</v>
      </c>
      <c r="H79" s="17">
        <v>7180006152</v>
      </c>
      <c r="I79" s="53"/>
    </row>
    <row r="80" spans="1:9" ht="39.9" customHeight="1" x14ac:dyDescent="0.2">
      <c r="A80" s="53">
        <v>35</v>
      </c>
      <c r="B80" s="17" t="s">
        <v>963</v>
      </c>
      <c r="C80" s="17" t="s">
        <v>964</v>
      </c>
      <c r="D80" s="17" t="s">
        <v>965</v>
      </c>
      <c r="E80" s="55">
        <v>38412</v>
      </c>
      <c r="F80" s="17" t="s">
        <v>667</v>
      </c>
      <c r="G80" s="17" t="s">
        <v>5292</v>
      </c>
      <c r="H80" s="17">
        <v>7180006160</v>
      </c>
      <c r="I80" s="53"/>
    </row>
    <row r="81" spans="1:9" ht="39.9" customHeight="1" x14ac:dyDescent="0.2">
      <c r="A81" s="53">
        <v>36</v>
      </c>
      <c r="B81" s="17" t="s">
        <v>966</v>
      </c>
      <c r="C81" s="17" t="s">
        <v>967</v>
      </c>
      <c r="D81" s="17" t="s">
        <v>834</v>
      </c>
      <c r="E81" s="55">
        <v>38436</v>
      </c>
      <c r="F81" s="17" t="s">
        <v>667</v>
      </c>
      <c r="G81" s="17" t="s">
        <v>5293</v>
      </c>
      <c r="H81" s="17">
        <v>7180006178</v>
      </c>
      <c r="I81" s="53"/>
    </row>
    <row r="82" spans="1:9" ht="39.9" customHeight="1" x14ac:dyDescent="0.2">
      <c r="A82" s="53">
        <v>37</v>
      </c>
      <c r="B82" s="17" t="s">
        <v>968</v>
      </c>
      <c r="C82" s="17" t="s">
        <v>969</v>
      </c>
      <c r="D82" s="17" t="s">
        <v>156</v>
      </c>
      <c r="E82" s="56">
        <v>38808</v>
      </c>
      <c r="F82" s="17" t="s">
        <v>667</v>
      </c>
      <c r="G82" s="17" t="s">
        <v>5294</v>
      </c>
      <c r="H82" s="17">
        <v>7180006186</v>
      </c>
      <c r="I82" s="53"/>
    </row>
    <row r="83" spans="1:9" ht="39.9" customHeight="1" x14ac:dyDescent="0.2">
      <c r="A83" s="53">
        <v>38</v>
      </c>
      <c r="B83" s="17" t="s">
        <v>970</v>
      </c>
      <c r="C83" s="17" t="s">
        <v>971</v>
      </c>
      <c r="D83" s="17" t="s">
        <v>153</v>
      </c>
      <c r="E83" s="55">
        <v>39375</v>
      </c>
      <c r="F83" s="17" t="s">
        <v>667</v>
      </c>
      <c r="G83" s="17" t="s">
        <v>5295</v>
      </c>
      <c r="H83" s="17">
        <v>7180006194</v>
      </c>
      <c r="I83" s="53"/>
    </row>
    <row r="84" spans="1:9" ht="39.9" customHeight="1" x14ac:dyDescent="0.2">
      <c r="A84" s="53">
        <v>39</v>
      </c>
      <c r="B84" s="17" t="s">
        <v>972</v>
      </c>
      <c r="C84" s="17" t="s">
        <v>973</v>
      </c>
      <c r="D84" s="17" t="s">
        <v>143</v>
      </c>
      <c r="E84" s="56">
        <v>39417</v>
      </c>
      <c r="F84" s="17" t="s">
        <v>667</v>
      </c>
      <c r="G84" s="17" t="s">
        <v>5296</v>
      </c>
      <c r="H84" s="17">
        <v>7180006202</v>
      </c>
      <c r="I84" s="53"/>
    </row>
    <row r="85" spans="1:9" ht="39.9" customHeight="1" x14ac:dyDescent="0.2">
      <c r="A85" s="53">
        <v>40</v>
      </c>
      <c r="B85" s="17" t="s">
        <v>974</v>
      </c>
      <c r="C85" s="17" t="s">
        <v>975</v>
      </c>
      <c r="D85" s="17" t="s">
        <v>976</v>
      </c>
      <c r="E85" s="55">
        <v>39409</v>
      </c>
      <c r="F85" s="17" t="s">
        <v>667</v>
      </c>
      <c r="G85" s="17" t="s">
        <v>5297</v>
      </c>
      <c r="H85" s="17">
        <v>7180006210</v>
      </c>
      <c r="I85" s="53"/>
    </row>
    <row r="86" spans="1:9" ht="39.9" customHeight="1" x14ac:dyDescent="0.2">
      <c r="A86" s="53">
        <v>41</v>
      </c>
      <c r="B86" s="17" t="s">
        <v>977</v>
      </c>
      <c r="C86" s="17" t="s">
        <v>978</v>
      </c>
      <c r="D86" s="17" t="s">
        <v>233</v>
      </c>
      <c r="E86" s="56">
        <v>39934</v>
      </c>
      <c r="F86" s="17" t="s">
        <v>667</v>
      </c>
      <c r="G86" s="17" t="s">
        <v>5298</v>
      </c>
      <c r="H86" s="17">
        <v>7180006228</v>
      </c>
      <c r="I86" s="53"/>
    </row>
    <row r="87" spans="1:9" ht="39.9" customHeight="1" x14ac:dyDescent="0.2">
      <c r="A87" s="53">
        <v>42</v>
      </c>
      <c r="B87" s="17" t="s">
        <v>979</v>
      </c>
      <c r="C87" s="17" t="s">
        <v>980</v>
      </c>
      <c r="D87" s="17" t="s">
        <v>233</v>
      </c>
      <c r="E87" s="56">
        <v>39052</v>
      </c>
      <c r="F87" s="17" t="s">
        <v>667</v>
      </c>
      <c r="G87" s="17" t="s">
        <v>5299</v>
      </c>
      <c r="H87" s="17">
        <v>7180006236</v>
      </c>
      <c r="I87" s="53"/>
    </row>
    <row r="88" spans="1:9" ht="39.9" customHeight="1" x14ac:dyDescent="0.2">
      <c r="A88" s="53">
        <v>43</v>
      </c>
      <c r="B88" s="17" t="s">
        <v>981</v>
      </c>
      <c r="C88" s="17" t="s">
        <v>982</v>
      </c>
      <c r="D88" s="17" t="s">
        <v>156</v>
      </c>
      <c r="E88" s="56">
        <v>39022</v>
      </c>
      <c r="F88" s="17" t="s">
        <v>667</v>
      </c>
      <c r="G88" s="17" t="s">
        <v>5300</v>
      </c>
      <c r="H88" s="17">
        <v>7180006244</v>
      </c>
      <c r="I88" s="53"/>
    </row>
    <row r="89" spans="1:9" ht="39.9" customHeight="1" x14ac:dyDescent="0.2">
      <c r="A89" s="53">
        <v>44</v>
      </c>
      <c r="B89" s="17" t="s">
        <v>983</v>
      </c>
      <c r="C89" s="17" t="s">
        <v>984</v>
      </c>
      <c r="D89" s="17" t="s">
        <v>137</v>
      </c>
      <c r="E89" s="55">
        <v>39166</v>
      </c>
      <c r="F89" s="17" t="s">
        <v>667</v>
      </c>
      <c r="G89" s="17" t="s">
        <v>5301</v>
      </c>
      <c r="H89" s="17">
        <v>7180006251</v>
      </c>
      <c r="I89" s="53"/>
    </row>
    <row r="90" spans="1:9" ht="39.9" customHeight="1" x14ac:dyDescent="0.2">
      <c r="A90" s="53">
        <v>45</v>
      </c>
      <c r="B90" s="17" t="s">
        <v>985</v>
      </c>
      <c r="C90" s="17" t="s">
        <v>986</v>
      </c>
      <c r="D90" s="17" t="s">
        <v>143</v>
      </c>
      <c r="E90" s="55">
        <v>38640</v>
      </c>
      <c r="F90" s="17" t="s">
        <v>667</v>
      </c>
      <c r="G90" s="17" t="s">
        <v>5302</v>
      </c>
      <c r="H90" s="17">
        <v>7180006269</v>
      </c>
      <c r="I90" s="53"/>
    </row>
    <row r="91" spans="1:9" ht="39.9" customHeight="1" x14ac:dyDescent="0.2">
      <c r="A91" s="53"/>
      <c r="B91" s="192" t="s">
        <v>2</v>
      </c>
      <c r="C91" s="57"/>
      <c r="D91" s="57"/>
      <c r="E91" s="57"/>
      <c r="F91" s="57"/>
      <c r="G91" s="57"/>
      <c r="H91" s="57"/>
      <c r="I91" s="53"/>
    </row>
    <row r="92" spans="1:9" ht="39.9" customHeight="1" thickBot="1" x14ac:dyDescent="0.25">
      <c r="A92" s="53"/>
      <c r="B92" s="13" t="s">
        <v>5362</v>
      </c>
      <c r="C92" s="13" t="s">
        <v>5363</v>
      </c>
      <c r="D92" s="13" t="s">
        <v>5364</v>
      </c>
      <c r="E92" s="13" t="s">
        <v>5365</v>
      </c>
      <c r="F92" s="13" t="s">
        <v>5366</v>
      </c>
      <c r="G92" s="13" t="s">
        <v>5368</v>
      </c>
      <c r="H92" s="13" t="s">
        <v>5367</v>
      </c>
      <c r="I92" s="53"/>
    </row>
    <row r="93" spans="1:9" ht="39.9" customHeight="1" thickTop="1" x14ac:dyDescent="0.2">
      <c r="A93" s="53">
        <v>1</v>
      </c>
      <c r="B93" s="17" t="s">
        <v>987</v>
      </c>
      <c r="C93" s="17" t="s">
        <v>1183</v>
      </c>
      <c r="D93" s="17" t="s">
        <v>461</v>
      </c>
      <c r="E93" s="56">
        <v>40422</v>
      </c>
      <c r="F93" s="17" t="s">
        <v>753</v>
      </c>
      <c r="G93" s="17" t="s">
        <v>5218</v>
      </c>
      <c r="H93" s="100">
        <v>7180007820</v>
      </c>
      <c r="I93" s="53"/>
    </row>
    <row r="94" spans="1:9" ht="39.9" customHeight="1" x14ac:dyDescent="0.2">
      <c r="A94" s="53">
        <v>2</v>
      </c>
      <c r="B94" s="17" t="s">
        <v>988</v>
      </c>
      <c r="C94" s="17" t="s">
        <v>1184</v>
      </c>
      <c r="D94" s="17" t="s">
        <v>372</v>
      </c>
      <c r="E94" s="56">
        <v>40269</v>
      </c>
      <c r="F94" s="17" t="s">
        <v>753</v>
      </c>
      <c r="G94" s="17" t="s">
        <v>5219</v>
      </c>
      <c r="H94" s="100">
        <v>7180007838</v>
      </c>
      <c r="I94" s="53"/>
    </row>
    <row r="95" spans="1:9" ht="39.9" customHeight="1" x14ac:dyDescent="0.2">
      <c r="A95" s="53">
        <v>3</v>
      </c>
      <c r="B95" s="17" t="s">
        <v>989</v>
      </c>
      <c r="C95" s="17" t="s">
        <v>1185</v>
      </c>
      <c r="D95" s="17" t="s">
        <v>461</v>
      </c>
      <c r="E95" s="56">
        <v>40787</v>
      </c>
      <c r="F95" s="17" t="s">
        <v>753</v>
      </c>
      <c r="G95" s="17" t="s">
        <v>5220</v>
      </c>
      <c r="H95" s="100">
        <v>7180007846</v>
      </c>
      <c r="I95" s="53"/>
    </row>
    <row r="96" spans="1:9" ht="39.9" customHeight="1" x14ac:dyDescent="0.2">
      <c r="A96" s="53">
        <v>4</v>
      </c>
      <c r="B96" s="17" t="s">
        <v>990</v>
      </c>
      <c r="C96" s="17" t="s">
        <v>1186</v>
      </c>
      <c r="D96" s="17" t="s">
        <v>337</v>
      </c>
      <c r="E96" s="56">
        <v>40210</v>
      </c>
      <c r="F96" s="17" t="s">
        <v>753</v>
      </c>
      <c r="G96" s="17" t="s">
        <v>5221</v>
      </c>
      <c r="H96" s="100">
        <v>7180007853</v>
      </c>
      <c r="I96" s="53"/>
    </row>
    <row r="97" spans="1:9" ht="39.9" customHeight="1" x14ac:dyDescent="0.2">
      <c r="A97" s="53">
        <v>5</v>
      </c>
      <c r="B97" s="17" t="s">
        <v>991</v>
      </c>
      <c r="C97" s="17" t="s">
        <v>1187</v>
      </c>
      <c r="D97" s="17" t="s">
        <v>372</v>
      </c>
      <c r="E97" s="56">
        <v>40452</v>
      </c>
      <c r="F97" s="17" t="s">
        <v>753</v>
      </c>
      <c r="G97" s="17" t="s">
        <v>5222</v>
      </c>
      <c r="H97" s="100">
        <v>7180007861</v>
      </c>
      <c r="I97" s="53"/>
    </row>
    <row r="98" spans="1:9" ht="39.9" customHeight="1" x14ac:dyDescent="0.2">
      <c r="A98" s="53">
        <v>6</v>
      </c>
      <c r="B98" s="17" t="s">
        <v>992</v>
      </c>
      <c r="C98" s="17" t="s">
        <v>1188</v>
      </c>
      <c r="D98" s="17" t="s">
        <v>340</v>
      </c>
      <c r="E98" s="56">
        <v>40756</v>
      </c>
      <c r="F98" s="17" t="s">
        <v>753</v>
      </c>
      <c r="G98" s="17" t="s">
        <v>5223</v>
      </c>
      <c r="H98" s="100">
        <v>7180007879</v>
      </c>
      <c r="I98" s="53"/>
    </row>
    <row r="99" spans="1:9" ht="39.9" customHeight="1" x14ac:dyDescent="0.2">
      <c r="A99" s="53">
        <v>7</v>
      </c>
      <c r="B99" s="17" t="s">
        <v>993</v>
      </c>
      <c r="C99" s="17" t="s">
        <v>1189</v>
      </c>
      <c r="D99" s="17" t="s">
        <v>543</v>
      </c>
      <c r="E99" s="56">
        <v>40269</v>
      </c>
      <c r="F99" s="17" t="s">
        <v>753</v>
      </c>
      <c r="G99" s="17" t="s">
        <v>5224</v>
      </c>
      <c r="H99" s="100">
        <v>7180007887</v>
      </c>
      <c r="I99" s="53"/>
    </row>
    <row r="100" spans="1:9" ht="39.9" customHeight="1" x14ac:dyDescent="0.2">
      <c r="A100" s="53">
        <v>8</v>
      </c>
      <c r="B100" s="17" t="s">
        <v>994</v>
      </c>
      <c r="C100" s="17" t="s">
        <v>1190</v>
      </c>
      <c r="D100" s="17" t="s">
        <v>337</v>
      </c>
      <c r="E100" s="56">
        <v>40483</v>
      </c>
      <c r="F100" s="17" t="s">
        <v>753</v>
      </c>
      <c r="G100" s="17" t="s">
        <v>5225</v>
      </c>
      <c r="H100" s="100">
        <v>7180007895</v>
      </c>
      <c r="I100" s="53"/>
    </row>
    <row r="101" spans="1:9" ht="39.9" customHeight="1" x14ac:dyDescent="0.2">
      <c r="A101" s="53">
        <v>9</v>
      </c>
      <c r="B101" s="17" t="s">
        <v>995</v>
      </c>
      <c r="C101" s="17" t="s">
        <v>1191</v>
      </c>
      <c r="D101" s="17" t="s">
        <v>532</v>
      </c>
      <c r="E101" s="56">
        <v>40299</v>
      </c>
      <c r="F101" s="17" t="s">
        <v>753</v>
      </c>
      <c r="G101" s="17" t="s">
        <v>5226</v>
      </c>
      <c r="H101" s="100">
        <v>7180007903</v>
      </c>
      <c r="I101" s="53"/>
    </row>
    <row r="102" spans="1:9" ht="39.9" customHeight="1" x14ac:dyDescent="0.2">
      <c r="A102" s="53">
        <v>10</v>
      </c>
      <c r="B102" s="17" t="s">
        <v>996</v>
      </c>
      <c r="C102" s="17" t="s">
        <v>1192</v>
      </c>
      <c r="D102" s="17" t="s">
        <v>372</v>
      </c>
      <c r="E102" s="56">
        <v>40452</v>
      </c>
      <c r="F102" s="17" t="s">
        <v>753</v>
      </c>
      <c r="G102" s="17" t="s">
        <v>5227</v>
      </c>
      <c r="H102" s="100">
        <v>7180007911</v>
      </c>
      <c r="I102" s="53"/>
    </row>
    <row r="103" spans="1:9" ht="39.9" customHeight="1" x14ac:dyDescent="0.2">
      <c r="A103" s="53">
        <v>11</v>
      </c>
      <c r="B103" s="17" t="s">
        <v>997</v>
      </c>
      <c r="C103" s="17" t="s">
        <v>1193</v>
      </c>
      <c r="D103" s="17" t="s">
        <v>1194</v>
      </c>
      <c r="E103" s="56">
        <v>40299</v>
      </c>
      <c r="F103" s="17" t="s">
        <v>753</v>
      </c>
      <c r="G103" s="17" t="s">
        <v>5228</v>
      </c>
      <c r="H103" s="100">
        <v>7180007929</v>
      </c>
      <c r="I103" s="53"/>
    </row>
    <row r="104" spans="1:9" ht="39.9" customHeight="1" x14ac:dyDescent="0.2">
      <c r="A104" s="53">
        <v>12</v>
      </c>
      <c r="B104" s="17" t="s">
        <v>998</v>
      </c>
      <c r="C104" s="17" t="s">
        <v>1195</v>
      </c>
      <c r="D104" s="17" t="s">
        <v>346</v>
      </c>
      <c r="E104" s="56">
        <v>40848</v>
      </c>
      <c r="F104" s="17" t="s">
        <v>753</v>
      </c>
      <c r="G104" s="17" t="s">
        <v>5229</v>
      </c>
      <c r="H104" s="100">
        <v>7180007937</v>
      </c>
      <c r="I104" s="53"/>
    </row>
    <row r="105" spans="1:9" ht="39.9" customHeight="1" x14ac:dyDescent="0.2">
      <c r="A105" s="53">
        <v>13</v>
      </c>
      <c r="B105" s="17" t="s">
        <v>999</v>
      </c>
      <c r="C105" s="17" t="s">
        <v>1196</v>
      </c>
      <c r="D105" s="17" t="s">
        <v>1197</v>
      </c>
      <c r="E105" s="56">
        <v>40817</v>
      </c>
      <c r="F105" s="17" t="s">
        <v>753</v>
      </c>
      <c r="G105" s="17" t="s">
        <v>5230</v>
      </c>
      <c r="H105" s="100">
        <v>7180007945</v>
      </c>
      <c r="I105" s="53"/>
    </row>
    <row r="106" spans="1:9" ht="39.9" customHeight="1" x14ac:dyDescent="0.2">
      <c r="A106" s="53">
        <v>14</v>
      </c>
      <c r="B106" s="17" t="s">
        <v>1000</v>
      </c>
      <c r="C106" s="17" t="s">
        <v>1198</v>
      </c>
      <c r="D106" s="17" t="s">
        <v>532</v>
      </c>
      <c r="E106" s="56">
        <v>40360</v>
      </c>
      <c r="F106" s="17" t="s">
        <v>753</v>
      </c>
      <c r="G106" s="17" t="s">
        <v>5231</v>
      </c>
      <c r="H106" s="100">
        <v>7180007952</v>
      </c>
      <c r="I106" s="53"/>
    </row>
    <row r="107" spans="1:9" ht="39.9" customHeight="1" x14ac:dyDescent="0.2">
      <c r="A107" s="53">
        <v>15</v>
      </c>
      <c r="B107" s="17" t="s">
        <v>1001</v>
      </c>
      <c r="C107" s="17" t="s">
        <v>1199</v>
      </c>
      <c r="D107" s="17" t="s">
        <v>391</v>
      </c>
      <c r="E107" s="56">
        <v>40725</v>
      </c>
      <c r="F107" s="17" t="s">
        <v>753</v>
      </c>
      <c r="G107" s="17" t="s">
        <v>5232</v>
      </c>
      <c r="H107" s="100">
        <v>7180007960</v>
      </c>
      <c r="I107" s="53"/>
    </row>
    <row r="108" spans="1:9" ht="39.9" customHeight="1" x14ac:dyDescent="0.2">
      <c r="A108" s="53">
        <v>16</v>
      </c>
      <c r="B108" s="17" t="s">
        <v>1002</v>
      </c>
      <c r="C108" s="17" t="s">
        <v>1200</v>
      </c>
      <c r="D108" s="17" t="s">
        <v>532</v>
      </c>
      <c r="E108" s="56">
        <v>40756</v>
      </c>
      <c r="F108" s="17" t="s">
        <v>753</v>
      </c>
      <c r="G108" s="17" t="s">
        <v>5233</v>
      </c>
      <c r="H108" s="100">
        <v>7180007978</v>
      </c>
      <c r="I108" s="53"/>
    </row>
    <row r="109" spans="1:9" ht="39.9" customHeight="1" x14ac:dyDescent="0.2">
      <c r="A109" s="53">
        <v>17</v>
      </c>
      <c r="B109" s="17" t="s">
        <v>1003</v>
      </c>
      <c r="C109" s="17" t="s">
        <v>1201</v>
      </c>
      <c r="D109" s="17" t="s">
        <v>372</v>
      </c>
      <c r="E109" s="56">
        <v>40848</v>
      </c>
      <c r="F109" s="17" t="s">
        <v>753</v>
      </c>
      <c r="G109" s="17" t="s">
        <v>5234</v>
      </c>
      <c r="H109" s="100">
        <v>7180007986</v>
      </c>
      <c r="I109" s="53"/>
    </row>
    <row r="110" spans="1:9" ht="39.9" customHeight="1" x14ac:dyDescent="0.2">
      <c r="A110" s="53">
        <v>18</v>
      </c>
      <c r="B110" s="17" t="s">
        <v>1004</v>
      </c>
      <c r="C110" s="17" t="s">
        <v>1202</v>
      </c>
      <c r="D110" s="17" t="s">
        <v>369</v>
      </c>
      <c r="E110" s="56">
        <v>40817</v>
      </c>
      <c r="F110" s="17" t="s">
        <v>753</v>
      </c>
      <c r="G110" s="17" t="s">
        <v>5235</v>
      </c>
      <c r="H110" s="100">
        <v>7180007994</v>
      </c>
      <c r="I110" s="53"/>
    </row>
    <row r="111" spans="1:9" ht="39.9" customHeight="1" x14ac:dyDescent="0.2">
      <c r="A111" s="53">
        <v>19</v>
      </c>
      <c r="B111" s="17" t="s">
        <v>1005</v>
      </c>
      <c r="C111" s="17" t="s">
        <v>1203</v>
      </c>
      <c r="D111" s="17" t="s">
        <v>340</v>
      </c>
      <c r="E111" s="56">
        <v>38231</v>
      </c>
      <c r="F111" s="17" t="s">
        <v>753</v>
      </c>
      <c r="G111" s="17" t="s">
        <v>5236</v>
      </c>
      <c r="H111" s="100">
        <v>7180008000</v>
      </c>
      <c r="I111" s="53"/>
    </row>
    <row r="112" spans="1:9" ht="39.9" customHeight="1" x14ac:dyDescent="0.2">
      <c r="A112" s="53">
        <v>20</v>
      </c>
      <c r="B112" s="17" t="s">
        <v>1006</v>
      </c>
      <c r="C112" s="17" t="s">
        <v>1204</v>
      </c>
      <c r="D112" s="17" t="s">
        <v>391</v>
      </c>
      <c r="E112" s="56">
        <v>40817</v>
      </c>
      <c r="F112" s="17" t="s">
        <v>753</v>
      </c>
      <c r="G112" s="17" t="s">
        <v>5237</v>
      </c>
      <c r="H112" s="100">
        <v>7180008018</v>
      </c>
      <c r="I112" s="53"/>
    </row>
    <row r="113" spans="1:9" ht="39.9" customHeight="1" x14ac:dyDescent="0.2">
      <c r="A113" s="53">
        <v>21</v>
      </c>
      <c r="B113" s="17" t="s">
        <v>1007</v>
      </c>
      <c r="C113" s="17" t="s">
        <v>1205</v>
      </c>
      <c r="D113" s="17" t="s">
        <v>1197</v>
      </c>
      <c r="E113" s="56">
        <v>40756</v>
      </c>
      <c r="F113" s="17" t="s">
        <v>753</v>
      </c>
      <c r="G113" s="17" t="s">
        <v>5238</v>
      </c>
      <c r="H113" s="100">
        <v>7180008026</v>
      </c>
      <c r="I113" s="53"/>
    </row>
    <row r="114" spans="1:9" ht="39.9" customHeight="1" x14ac:dyDescent="0.2">
      <c r="A114" s="53">
        <v>22</v>
      </c>
      <c r="B114" s="17" t="s">
        <v>1008</v>
      </c>
      <c r="C114" s="17" t="s">
        <v>1206</v>
      </c>
      <c r="D114" s="17" t="s">
        <v>366</v>
      </c>
      <c r="E114" s="56">
        <v>40483</v>
      </c>
      <c r="F114" s="17" t="s">
        <v>753</v>
      </c>
      <c r="G114" s="17" t="s">
        <v>5239</v>
      </c>
      <c r="H114" s="100">
        <v>7180008034</v>
      </c>
      <c r="I114" s="53"/>
    </row>
    <row r="115" spans="1:9" ht="39.9" customHeight="1" x14ac:dyDescent="0.2">
      <c r="A115" s="53">
        <v>23</v>
      </c>
      <c r="B115" s="17" t="s">
        <v>1009</v>
      </c>
      <c r="C115" s="17" t="s">
        <v>1207</v>
      </c>
      <c r="D115" s="17" t="s">
        <v>1208</v>
      </c>
      <c r="E115" s="56">
        <v>40452</v>
      </c>
      <c r="F115" s="17" t="s">
        <v>753</v>
      </c>
      <c r="G115" s="17" t="s">
        <v>5240</v>
      </c>
      <c r="H115" s="100">
        <v>7180008042</v>
      </c>
      <c r="I115" s="53"/>
    </row>
    <row r="116" spans="1:9" ht="39.9" customHeight="1" x14ac:dyDescent="0.2">
      <c r="A116" s="53">
        <v>24</v>
      </c>
      <c r="B116" s="17" t="s">
        <v>1010</v>
      </c>
      <c r="C116" s="17" t="s">
        <v>1209</v>
      </c>
      <c r="D116" s="17" t="s">
        <v>340</v>
      </c>
      <c r="E116" s="56">
        <v>40695</v>
      </c>
      <c r="F116" s="17" t="s">
        <v>753</v>
      </c>
      <c r="G116" s="17" t="s">
        <v>5241</v>
      </c>
      <c r="H116" s="100">
        <v>7180008059</v>
      </c>
      <c r="I116" s="53"/>
    </row>
    <row r="117" spans="1:9" ht="39.9" customHeight="1" x14ac:dyDescent="0.2">
      <c r="A117" s="53">
        <v>25</v>
      </c>
      <c r="B117" s="17" t="s">
        <v>1011</v>
      </c>
      <c r="C117" s="17" t="s">
        <v>1210</v>
      </c>
      <c r="D117" s="17" t="s">
        <v>340</v>
      </c>
      <c r="E117" s="56">
        <v>40483</v>
      </c>
      <c r="F117" s="17" t="s">
        <v>753</v>
      </c>
      <c r="G117" s="17" t="s">
        <v>5242</v>
      </c>
      <c r="H117" s="100">
        <v>7180008067</v>
      </c>
      <c r="I117" s="53"/>
    </row>
    <row r="118" spans="1:9" ht="39.9" customHeight="1" x14ac:dyDescent="0.2">
      <c r="A118" s="53">
        <v>26</v>
      </c>
      <c r="B118" s="17" t="s">
        <v>1012</v>
      </c>
      <c r="C118" s="17" t="s">
        <v>1211</v>
      </c>
      <c r="D118" s="17" t="s">
        <v>360</v>
      </c>
      <c r="E118" s="56">
        <v>40544</v>
      </c>
      <c r="F118" s="17" t="s">
        <v>753</v>
      </c>
      <c r="G118" s="17" t="s">
        <v>5243</v>
      </c>
      <c r="H118" s="100">
        <v>7180008075</v>
      </c>
      <c r="I118" s="53"/>
    </row>
    <row r="119" spans="1:9" ht="39.9" customHeight="1" x14ac:dyDescent="0.2">
      <c r="A119" s="53">
        <v>27</v>
      </c>
      <c r="B119" s="17" t="s">
        <v>1013</v>
      </c>
      <c r="C119" s="17" t="s">
        <v>1212</v>
      </c>
      <c r="D119" s="17" t="s">
        <v>369</v>
      </c>
      <c r="E119" s="56">
        <v>40544</v>
      </c>
      <c r="F119" s="17" t="s">
        <v>753</v>
      </c>
      <c r="G119" s="17" t="s">
        <v>5244</v>
      </c>
      <c r="H119" s="100">
        <v>7180008083</v>
      </c>
      <c r="I119" s="53"/>
    </row>
    <row r="120" spans="1:9" ht="39.9" customHeight="1" x14ac:dyDescent="0.2">
      <c r="A120" s="53">
        <v>28</v>
      </c>
      <c r="B120" s="17" t="s">
        <v>1014</v>
      </c>
      <c r="C120" s="17" t="s">
        <v>1213</v>
      </c>
      <c r="D120" s="17" t="s">
        <v>1214</v>
      </c>
      <c r="E120" s="56">
        <v>40664</v>
      </c>
      <c r="F120" s="17" t="s">
        <v>753</v>
      </c>
      <c r="G120" s="17" t="s">
        <v>5245</v>
      </c>
      <c r="H120" s="100">
        <v>7180008091</v>
      </c>
      <c r="I120" s="53"/>
    </row>
    <row r="121" spans="1:9" ht="39.9" customHeight="1" x14ac:dyDescent="0.2">
      <c r="A121" s="53">
        <v>29</v>
      </c>
      <c r="B121" s="17" t="s">
        <v>1015</v>
      </c>
      <c r="C121" s="17" t="s">
        <v>1215</v>
      </c>
      <c r="D121" s="17" t="s">
        <v>432</v>
      </c>
      <c r="E121" s="56">
        <v>40664</v>
      </c>
      <c r="F121" s="17" t="s">
        <v>753</v>
      </c>
      <c r="G121" s="17" t="s">
        <v>5246</v>
      </c>
      <c r="H121" s="100">
        <v>7180008109</v>
      </c>
      <c r="I121" s="53"/>
    </row>
    <row r="122" spans="1:9" ht="39.9" customHeight="1" x14ac:dyDescent="0.2">
      <c r="A122" s="53">
        <v>30</v>
      </c>
      <c r="B122" s="17" t="s">
        <v>1016</v>
      </c>
      <c r="C122" s="17" t="s">
        <v>1216</v>
      </c>
      <c r="D122" s="17" t="s">
        <v>1217</v>
      </c>
      <c r="E122" s="56">
        <v>40664</v>
      </c>
      <c r="F122" s="17" t="s">
        <v>753</v>
      </c>
      <c r="G122" s="17" t="s">
        <v>5247</v>
      </c>
      <c r="H122" s="100">
        <v>7180008117</v>
      </c>
      <c r="I122" s="53"/>
    </row>
    <row r="123" spans="1:9" ht="39.9" customHeight="1" x14ac:dyDescent="0.2">
      <c r="A123" s="53">
        <v>31</v>
      </c>
      <c r="B123" s="17" t="s">
        <v>1017</v>
      </c>
      <c r="C123" s="17" t="s">
        <v>1218</v>
      </c>
      <c r="D123" s="17" t="s">
        <v>432</v>
      </c>
      <c r="E123" s="56">
        <v>40787</v>
      </c>
      <c r="F123" s="17" t="s">
        <v>753</v>
      </c>
      <c r="G123" s="17" t="s">
        <v>5248</v>
      </c>
      <c r="H123" s="100">
        <v>7180008125</v>
      </c>
      <c r="I123" s="53"/>
    </row>
    <row r="124" spans="1:9" ht="39.9" customHeight="1" x14ac:dyDescent="0.2">
      <c r="A124" s="53">
        <v>32</v>
      </c>
      <c r="B124" s="17" t="s">
        <v>1018</v>
      </c>
      <c r="C124" s="17" t="s">
        <v>1219</v>
      </c>
      <c r="D124" s="17" t="s">
        <v>354</v>
      </c>
      <c r="E124" s="56">
        <v>40725</v>
      </c>
      <c r="F124" s="17" t="s">
        <v>753</v>
      </c>
      <c r="G124" s="17" t="s">
        <v>5249</v>
      </c>
      <c r="H124" s="100">
        <v>7180008133</v>
      </c>
      <c r="I124" s="53"/>
    </row>
    <row r="125" spans="1:9" ht="39.9" customHeight="1" x14ac:dyDescent="0.2">
      <c r="A125" s="53">
        <v>33</v>
      </c>
      <c r="B125" s="17" t="s">
        <v>1019</v>
      </c>
      <c r="C125" s="17" t="s">
        <v>1220</v>
      </c>
      <c r="D125" s="17" t="s">
        <v>340</v>
      </c>
      <c r="E125" s="56">
        <v>40087</v>
      </c>
      <c r="F125" s="17" t="s">
        <v>753</v>
      </c>
      <c r="G125" s="17" t="s">
        <v>5250</v>
      </c>
      <c r="H125" s="100">
        <v>7180008141</v>
      </c>
      <c r="I125" s="53"/>
    </row>
    <row r="126" spans="1:9" ht="39.9" customHeight="1" x14ac:dyDescent="0.2">
      <c r="A126" s="53">
        <v>34</v>
      </c>
      <c r="B126" s="17" t="s">
        <v>1020</v>
      </c>
      <c r="C126" s="17" t="s">
        <v>1221</v>
      </c>
      <c r="D126" s="17" t="s">
        <v>328</v>
      </c>
      <c r="E126" s="56">
        <v>40513</v>
      </c>
      <c r="F126" s="17" t="s">
        <v>753</v>
      </c>
      <c r="G126" s="17" t="s">
        <v>5251</v>
      </c>
      <c r="H126" s="100">
        <v>7180008158</v>
      </c>
      <c r="I126" s="53"/>
    </row>
    <row r="127" spans="1:9" ht="39.9" customHeight="1" x14ac:dyDescent="0.2">
      <c r="A127" s="53">
        <v>35</v>
      </c>
      <c r="B127" s="17" t="s">
        <v>1021</v>
      </c>
      <c r="C127" s="17" t="s">
        <v>1222</v>
      </c>
      <c r="D127" s="17" t="s">
        <v>1194</v>
      </c>
      <c r="E127" s="56">
        <v>40664</v>
      </c>
      <c r="F127" s="17" t="s">
        <v>753</v>
      </c>
      <c r="G127" s="17" t="s">
        <v>5252</v>
      </c>
      <c r="H127" s="100">
        <v>7180008166</v>
      </c>
      <c r="I127" s="53"/>
    </row>
    <row r="128" spans="1:9" ht="39.9" customHeight="1" x14ac:dyDescent="0.2">
      <c r="A128" s="53">
        <v>36</v>
      </c>
      <c r="B128" s="17" t="s">
        <v>1022</v>
      </c>
      <c r="C128" s="17" t="s">
        <v>1223</v>
      </c>
      <c r="D128" s="17" t="s">
        <v>340</v>
      </c>
      <c r="E128" s="56">
        <v>40725</v>
      </c>
      <c r="F128" s="17" t="s">
        <v>753</v>
      </c>
      <c r="G128" s="17" t="s">
        <v>5253</v>
      </c>
      <c r="H128" s="100">
        <v>7180008174</v>
      </c>
      <c r="I128" s="53"/>
    </row>
    <row r="129" spans="1:9" ht="39.9" customHeight="1" x14ac:dyDescent="0.2">
      <c r="A129" s="53">
        <v>37</v>
      </c>
      <c r="B129" s="17" t="s">
        <v>1023</v>
      </c>
      <c r="C129" s="17" t="s">
        <v>1224</v>
      </c>
      <c r="D129" s="17" t="s">
        <v>1194</v>
      </c>
      <c r="E129" s="56">
        <v>40817</v>
      </c>
      <c r="F129" s="17" t="s">
        <v>753</v>
      </c>
      <c r="G129" s="17" t="s">
        <v>5254</v>
      </c>
      <c r="H129" s="100">
        <v>7180008182</v>
      </c>
      <c r="I129" s="53"/>
    </row>
    <row r="130" spans="1:9" ht="39.9" customHeight="1" x14ac:dyDescent="0.2">
      <c r="A130" s="53">
        <v>38</v>
      </c>
      <c r="B130" s="17" t="s">
        <v>514</v>
      </c>
      <c r="C130" s="17" t="s">
        <v>515</v>
      </c>
      <c r="D130" s="17" t="s">
        <v>343</v>
      </c>
      <c r="E130" s="56">
        <v>40664</v>
      </c>
      <c r="F130" s="17" t="s">
        <v>753</v>
      </c>
      <c r="G130" s="17" t="s">
        <v>5255</v>
      </c>
      <c r="H130" s="100">
        <v>7180008190</v>
      </c>
      <c r="I130" s="53"/>
    </row>
    <row r="131" spans="1:9" ht="39.9" customHeight="1" x14ac:dyDescent="0.2">
      <c r="A131" s="53">
        <v>39</v>
      </c>
      <c r="B131" s="17" t="s">
        <v>1024</v>
      </c>
      <c r="C131" s="17" t="s">
        <v>1225</v>
      </c>
      <c r="D131" s="17" t="s">
        <v>1226</v>
      </c>
      <c r="E131" s="56">
        <v>40664</v>
      </c>
      <c r="F131" s="17" t="s">
        <v>753</v>
      </c>
      <c r="G131" s="17" t="s">
        <v>5256</v>
      </c>
      <c r="H131" s="100">
        <v>7180008208</v>
      </c>
      <c r="I131" s="53"/>
    </row>
    <row r="132" spans="1:9" ht="39.9" customHeight="1" x14ac:dyDescent="0.2">
      <c r="A132" s="53">
        <v>40</v>
      </c>
      <c r="B132" s="17" t="s">
        <v>1025</v>
      </c>
      <c r="C132" s="17" t="s">
        <v>1227</v>
      </c>
      <c r="D132" s="17" t="s">
        <v>1228</v>
      </c>
      <c r="E132" s="56">
        <v>40269</v>
      </c>
      <c r="F132" s="17" t="s">
        <v>753</v>
      </c>
      <c r="G132" s="17" t="s">
        <v>5257</v>
      </c>
      <c r="H132" s="100">
        <v>7180008216</v>
      </c>
      <c r="I132" s="53"/>
    </row>
    <row r="133" spans="1:9" ht="39.9" customHeight="1" x14ac:dyDescent="0.2">
      <c r="A133" s="53">
        <v>41</v>
      </c>
      <c r="B133" s="17" t="s">
        <v>1026</v>
      </c>
      <c r="C133" s="17" t="s">
        <v>1229</v>
      </c>
      <c r="D133" s="17" t="s">
        <v>400</v>
      </c>
      <c r="E133" s="56">
        <v>40817</v>
      </c>
      <c r="F133" s="17" t="s">
        <v>753</v>
      </c>
      <c r="G133" s="17" t="s">
        <v>5303</v>
      </c>
      <c r="H133" s="100">
        <v>7180008224</v>
      </c>
      <c r="I133" s="53"/>
    </row>
    <row r="134" spans="1:9" ht="39.9" customHeight="1" x14ac:dyDescent="0.2">
      <c r="A134" s="53">
        <v>42</v>
      </c>
      <c r="B134" s="17" t="s">
        <v>1027</v>
      </c>
      <c r="C134" s="17" t="s">
        <v>1230</v>
      </c>
      <c r="D134" s="17" t="s">
        <v>346</v>
      </c>
      <c r="E134" s="56">
        <v>38353</v>
      </c>
      <c r="F134" s="17" t="s">
        <v>753</v>
      </c>
      <c r="G134" s="17" t="s">
        <v>5304</v>
      </c>
      <c r="H134" s="100">
        <v>7180008232</v>
      </c>
      <c r="I134" s="53"/>
    </row>
    <row r="135" spans="1:9" ht="39.9" customHeight="1" x14ac:dyDescent="0.2">
      <c r="A135" s="53">
        <v>43</v>
      </c>
      <c r="B135" s="17" t="s">
        <v>1028</v>
      </c>
      <c r="C135" s="17" t="s">
        <v>1231</v>
      </c>
      <c r="D135" s="17" t="s">
        <v>340</v>
      </c>
      <c r="E135" s="56">
        <v>36251</v>
      </c>
      <c r="F135" s="17" t="s">
        <v>753</v>
      </c>
      <c r="G135" s="17" t="s">
        <v>5305</v>
      </c>
      <c r="H135" s="100">
        <v>7180008240</v>
      </c>
      <c r="I135" s="53"/>
    </row>
    <row r="136" spans="1:9" ht="39.9" customHeight="1" x14ac:dyDescent="0.2">
      <c r="A136" s="53">
        <v>44</v>
      </c>
      <c r="B136" s="17" t="s">
        <v>1029</v>
      </c>
      <c r="C136" s="17" t="s">
        <v>1232</v>
      </c>
      <c r="D136" s="17" t="s">
        <v>369</v>
      </c>
      <c r="E136" s="56">
        <v>40210</v>
      </c>
      <c r="F136" s="17" t="s">
        <v>753</v>
      </c>
      <c r="G136" s="17" t="s">
        <v>5306</v>
      </c>
      <c r="H136" s="100">
        <v>7180008257</v>
      </c>
      <c r="I136" s="53"/>
    </row>
    <row r="137" spans="1:9" ht="39.9" customHeight="1" x14ac:dyDescent="0.2">
      <c r="A137" s="53">
        <v>45</v>
      </c>
      <c r="B137" s="17" t="s">
        <v>1030</v>
      </c>
      <c r="C137" s="17" t="s">
        <v>1233</v>
      </c>
      <c r="D137" s="17" t="s">
        <v>322</v>
      </c>
      <c r="E137" s="56">
        <v>39995</v>
      </c>
      <c r="F137" s="17" t="s">
        <v>753</v>
      </c>
      <c r="G137" s="17" t="s">
        <v>5307</v>
      </c>
      <c r="H137" s="100">
        <v>7180008265</v>
      </c>
      <c r="I137" s="53"/>
    </row>
    <row r="138" spans="1:9" ht="39.9" customHeight="1" x14ac:dyDescent="0.2">
      <c r="A138" s="53">
        <v>46</v>
      </c>
      <c r="B138" s="17" t="s">
        <v>1031</v>
      </c>
      <c r="C138" s="17" t="s">
        <v>1234</v>
      </c>
      <c r="D138" s="17" t="s">
        <v>340</v>
      </c>
      <c r="E138" s="56">
        <v>38991</v>
      </c>
      <c r="F138" s="17" t="s">
        <v>753</v>
      </c>
      <c r="G138" s="17" t="s">
        <v>5308</v>
      </c>
      <c r="H138" s="100">
        <v>7180008273</v>
      </c>
      <c r="I138" s="53"/>
    </row>
    <row r="139" spans="1:9" ht="39.9" customHeight="1" x14ac:dyDescent="0.2">
      <c r="A139" s="53">
        <v>47</v>
      </c>
      <c r="B139" s="17" t="s">
        <v>1032</v>
      </c>
      <c r="C139" s="17" t="s">
        <v>1235</v>
      </c>
      <c r="D139" s="17" t="s">
        <v>1214</v>
      </c>
      <c r="E139" s="56">
        <v>40360</v>
      </c>
      <c r="F139" s="17" t="s">
        <v>753</v>
      </c>
      <c r="G139" s="17" t="s">
        <v>5309</v>
      </c>
      <c r="H139" s="100">
        <v>7180008281</v>
      </c>
      <c r="I139" s="53"/>
    </row>
    <row r="140" spans="1:9" ht="39.9" customHeight="1" x14ac:dyDescent="0.2">
      <c r="A140" s="53">
        <v>48</v>
      </c>
      <c r="B140" s="17" t="s">
        <v>1033</v>
      </c>
      <c r="C140" s="17" t="s">
        <v>1236</v>
      </c>
      <c r="D140" s="17" t="s">
        <v>366</v>
      </c>
      <c r="E140" s="56">
        <v>40210</v>
      </c>
      <c r="F140" s="17" t="s">
        <v>753</v>
      </c>
      <c r="G140" s="17" t="s">
        <v>5310</v>
      </c>
      <c r="H140" s="100">
        <v>7180008299</v>
      </c>
      <c r="I140" s="53"/>
    </row>
    <row r="141" spans="1:9" ht="39.9" customHeight="1" x14ac:dyDescent="0.2">
      <c r="A141" s="53">
        <v>49</v>
      </c>
      <c r="B141" s="17" t="s">
        <v>1034</v>
      </c>
      <c r="C141" s="17" t="s">
        <v>1035</v>
      </c>
      <c r="D141" s="17" t="s">
        <v>1036</v>
      </c>
      <c r="E141" s="56">
        <v>39417</v>
      </c>
      <c r="F141" s="17" t="s">
        <v>753</v>
      </c>
      <c r="G141" s="17" t="s">
        <v>5311</v>
      </c>
      <c r="H141" s="100">
        <v>7180008307</v>
      </c>
      <c r="I141" s="53"/>
    </row>
    <row r="142" spans="1:9" ht="39.9" customHeight="1" x14ac:dyDescent="0.2">
      <c r="A142" s="53">
        <v>50</v>
      </c>
      <c r="B142" s="17" t="s">
        <v>1037</v>
      </c>
      <c r="C142" s="17" t="s">
        <v>1237</v>
      </c>
      <c r="D142" s="17" t="s">
        <v>340</v>
      </c>
      <c r="E142" s="56">
        <v>39934</v>
      </c>
      <c r="F142" s="17" t="s">
        <v>753</v>
      </c>
      <c r="G142" s="17" t="s">
        <v>5312</v>
      </c>
      <c r="H142" s="100">
        <v>7180008315</v>
      </c>
      <c r="I142" s="53"/>
    </row>
    <row r="143" spans="1:9" ht="39.9" customHeight="1" x14ac:dyDescent="0.2">
      <c r="A143" s="53"/>
      <c r="B143" s="192" t="s">
        <v>3</v>
      </c>
      <c r="C143" s="57"/>
      <c r="D143" s="57"/>
      <c r="E143" s="57"/>
      <c r="F143" s="57"/>
      <c r="G143" s="57"/>
      <c r="H143" s="57"/>
      <c r="I143" s="53"/>
    </row>
    <row r="144" spans="1:9" ht="39.9" customHeight="1" thickBot="1" x14ac:dyDescent="0.25">
      <c r="A144" s="53"/>
      <c r="B144" s="13" t="s">
        <v>5362</v>
      </c>
      <c r="C144" s="13" t="s">
        <v>5363</v>
      </c>
      <c r="D144" s="13" t="s">
        <v>5364</v>
      </c>
      <c r="E144" s="13" t="s">
        <v>5365</v>
      </c>
      <c r="F144" s="13" t="s">
        <v>5366</v>
      </c>
      <c r="G144" s="13" t="s">
        <v>5368</v>
      </c>
      <c r="H144" s="13" t="s">
        <v>5367</v>
      </c>
      <c r="I144" s="53"/>
    </row>
    <row r="145" spans="1:9" ht="39.9" customHeight="1" thickTop="1" x14ac:dyDescent="0.2">
      <c r="A145" s="53">
        <v>1</v>
      </c>
      <c r="B145" s="17" t="s">
        <v>1038</v>
      </c>
      <c r="C145" s="17" t="s">
        <v>1238</v>
      </c>
      <c r="D145" s="17" t="s">
        <v>328</v>
      </c>
      <c r="E145" s="56">
        <v>40878</v>
      </c>
      <c r="F145" s="17" t="s">
        <v>765</v>
      </c>
      <c r="G145" s="17" t="s">
        <v>5218</v>
      </c>
      <c r="H145" s="17">
        <v>7180014446</v>
      </c>
      <c r="I145" s="53"/>
    </row>
    <row r="146" spans="1:9" ht="39.9" customHeight="1" x14ac:dyDescent="0.2">
      <c r="A146" s="53">
        <v>2</v>
      </c>
      <c r="B146" s="17" t="s">
        <v>1039</v>
      </c>
      <c r="C146" s="17" t="s">
        <v>1239</v>
      </c>
      <c r="D146" s="17" t="s">
        <v>461</v>
      </c>
      <c r="E146" s="56">
        <v>40969</v>
      </c>
      <c r="F146" s="17" t="s">
        <v>765</v>
      </c>
      <c r="G146" s="17" t="s">
        <v>5219</v>
      </c>
      <c r="H146" s="17">
        <v>7180014453</v>
      </c>
      <c r="I146" s="53"/>
    </row>
    <row r="147" spans="1:9" ht="39.9" customHeight="1" x14ac:dyDescent="0.2">
      <c r="A147" s="53">
        <v>3</v>
      </c>
      <c r="B147" s="17" t="s">
        <v>1040</v>
      </c>
      <c r="C147" s="17" t="s">
        <v>1240</v>
      </c>
      <c r="D147" s="17" t="s">
        <v>346</v>
      </c>
      <c r="E147" s="56">
        <v>40817</v>
      </c>
      <c r="F147" s="17" t="s">
        <v>765</v>
      </c>
      <c r="G147" s="17" t="s">
        <v>5220</v>
      </c>
      <c r="H147" s="17">
        <v>7180014461</v>
      </c>
      <c r="I147" s="53"/>
    </row>
    <row r="148" spans="1:9" ht="39.9" customHeight="1" x14ac:dyDescent="0.2">
      <c r="A148" s="53">
        <v>4</v>
      </c>
      <c r="B148" s="17" t="s">
        <v>1041</v>
      </c>
      <c r="C148" s="17" t="s">
        <v>1241</v>
      </c>
      <c r="D148" s="17" t="s">
        <v>328</v>
      </c>
      <c r="E148" s="56">
        <v>40603</v>
      </c>
      <c r="F148" s="17" t="s">
        <v>765</v>
      </c>
      <c r="G148" s="17" t="s">
        <v>5221</v>
      </c>
      <c r="H148" s="17">
        <v>7180014479</v>
      </c>
      <c r="I148" s="53"/>
    </row>
    <row r="149" spans="1:9" ht="39.9" customHeight="1" x14ac:dyDescent="0.2">
      <c r="A149" s="53">
        <v>5</v>
      </c>
      <c r="B149" s="17" t="s">
        <v>1042</v>
      </c>
      <c r="C149" s="17" t="s">
        <v>1242</v>
      </c>
      <c r="D149" s="17" t="s">
        <v>366</v>
      </c>
      <c r="E149" s="56">
        <v>40603</v>
      </c>
      <c r="F149" s="17" t="s">
        <v>765</v>
      </c>
      <c r="G149" s="17" t="s">
        <v>5222</v>
      </c>
      <c r="H149" s="17">
        <v>7180014487</v>
      </c>
      <c r="I149" s="53"/>
    </row>
    <row r="150" spans="1:9" ht="39.9" customHeight="1" x14ac:dyDescent="0.2">
      <c r="A150" s="53">
        <v>6</v>
      </c>
      <c r="B150" s="17" t="s">
        <v>1043</v>
      </c>
      <c r="C150" s="17" t="s">
        <v>1243</v>
      </c>
      <c r="D150" s="17" t="s">
        <v>1244</v>
      </c>
      <c r="E150" s="56">
        <v>40299</v>
      </c>
      <c r="F150" s="17" t="s">
        <v>765</v>
      </c>
      <c r="G150" s="17" t="s">
        <v>5223</v>
      </c>
      <c r="H150" s="17">
        <v>7180014495</v>
      </c>
      <c r="I150" s="53"/>
    </row>
    <row r="151" spans="1:9" ht="39.9" customHeight="1" x14ac:dyDescent="0.2">
      <c r="A151" s="53">
        <v>7</v>
      </c>
      <c r="B151" s="17" t="s">
        <v>1044</v>
      </c>
      <c r="C151" s="17" t="s">
        <v>1245</v>
      </c>
      <c r="D151" s="17" t="s">
        <v>343</v>
      </c>
      <c r="E151" s="56">
        <v>40634</v>
      </c>
      <c r="F151" s="17" t="s">
        <v>765</v>
      </c>
      <c r="G151" s="17" t="s">
        <v>5224</v>
      </c>
      <c r="H151" s="17">
        <v>7180014503</v>
      </c>
      <c r="I151" s="53"/>
    </row>
    <row r="152" spans="1:9" ht="39.9" customHeight="1" x14ac:dyDescent="0.2">
      <c r="A152" s="53">
        <v>8</v>
      </c>
      <c r="B152" s="17" t="s">
        <v>1045</v>
      </c>
      <c r="C152" s="17" t="s">
        <v>1246</v>
      </c>
      <c r="D152" s="17" t="s">
        <v>372</v>
      </c>
      <c r="E152" s="56">
        <v>41183</v>
      </c>
      <c r="F152" s="17" t="s">
        <v>765</v>
      </c>
      <c r="G152" s="17" t="s">
        <v>5225</v>
      </c>
      <c r="H152" s="17">
        <v>7180014511</v>
      </c>
      <c r="I152" s="53"/>
    </row>
    <row r="153" spans="1:9" ht="39.9" customHeight="1" x14ac:dyDescent="0.2">
      <c r="A153" s="53">
        <v>9</v>
      </c>
      <c r="B153" s="17" t="s">
        <v>1046</v>
      </c>
      <c r="C153" s="17" t="s">
        <v>1247</v>
      </c>
      <c r="D153" s="17" t="s">
        <v>322</v>
      </c>
      <c r="E153" s="56">
        <v>40848</v>
      </c>
      <c r="F153" s="17" t="s">
        <v>765</v>
      </c>
      <c r="G153" s="17" t="s">
        <v>5226</v>
      </c>
      <c r="H153" s="17">
        <v>7180014529</v>
      </c>
      <c r="I153" s="53"/>
    </row>
    <row r="154" spans="1:9" ht="39.9" customHeight="1" x14ac:dyDescent="0.2">
      <c r="A154" s="53">
        <v>10</v>
      </c>
      <c r="B154" s="17" t="s">
        <v>1047</v>
      </c>
      <c r="C154" s="17" t="s">
        <v>1248</v>
      </c>
      <c r="D154" s="17" t="s">
        <v>1194</v>
      </c>
      <c r="E154" s="56">
        <v>41000</v>
      </c>
      <c r="F154" s="17" t="s">
        <v>765</v>
      </c>
      <c r="G154" s="17" t="s">
        <v>5227</v>
      </c>
      <c r="H154" s="17">
        <v>7180014537</v>
      </c>
      <c r="I154" s="53"/>
    </row>
    <row r="155" spans="1:9" ht="39.9" customHeight="1" x14ac:dyDescent="0.2">
      <c r="A155" s="53">
        <v>11</v>
      </c>
      <c r="B155" s="17" t="s">
        <v>1048</v>
      </c>
      <c r="C155" s="17" t="s">
        <v>1249</v>
      </c>
      <c r="D155" s="17" t="s">
        <v>439</v>
      </c>
      <c r="E155" s="56">
        <v>40940</v>
      </c>
      <c r="F155" s="17" t="s">
        <v>765</v>
      </c>
      <c r="G155" s="17" t="s">
        <v>5228</v>
      </c>
      <c r="H155" s="17">
        <v>7180014545</v>
      </c>
      <c r="I155" s="53"/>
    </row>
    <row r="156" spans="1:9" ht="39.9" customHeight="1" x14ac:dyDescent="0.2">
      <c r="A156" s="53">
        <v>12</v>
      </c>
      <c r="B156" s="17" t="s">
        <v>1049</v>
      </c>
      <c r="C156" s="17" t="s">
        <v>1250</v>
      </c>
      <c r="D156" s="17" t="s">
        <v>369</v>
      </c>
      <c r="E156" s="56">
        <v>40969</v>
      </c>
      <c r="F156" s="17" t="s">
        <v>765</v>
      </c>
      <c r="G156" s="17" t="s">
        <v>5229</v>
      </c>
      <c r="H156" s="17">
        <v>7180014552</v>
      </c>
      <c r="I156" s="53"/>
    </row>
    <row r="157" spans="1:9" ht="39.9" customHeight="1" x14ac:dyDescent="0.2">
      <c r="A157" s="53">
        <v>13</v>
      </c>
      <c r="B157" s="17" t="s">
        <v>1050</v>
      </c>
      <c r="C157" s="17" t="s">
        <v>1251</v>
      </c>
      <c r="D157" s="17" t="s">
        <v>328</v>
      </c>
      <c r="E157" s="56">
        <v>41153</v>
      </c>
      <c r="F157" s="17" t="s">
        <v>765</v>
      </c>
      <c r="G157" s="17" t="s">
        <v>5230</v>
      </c>
      <c r="H157" s="17">
        <v>7180014560</v>
      </c>
      <c r="I157" s="53"/>
    </row>
    <row r="158" spans="1:9" ht="39.9" customHeight="1" x14ac:dyDescent="0.2">
      <c r="A158" s="53">
        <v>14</v>
      </c>
      <c r="B158" s="17" t="s">
        <v>1051</v>
      </c>
      <c r="C158" s="17" t="s">
        <v>1252</v>
      </c>
      <c r="D158" s="17" t="s">
        <v>464</v>
      </c>
      <c r="E158" s="56">
        <v>41030</v>
      </c>
      <c r="F158" s="17" t="s">
        <v>765</v>
      </c>
      <c r="G158" s="17" t="s">
        <v>5231</v>
      </c>
      <c r="H158" s="17">
        <v>7180014578</v>
      </c>
      <c r="I158" s="53"/>
    </row>
    <row r="159" spans="1:9" ht="39.9" customHeight="1" x14ac:dyDescent="0.2">
      <c r="A159" s="53">
        <v>15</v>
      </c>
      <c r="B159" s="17" t="s">
        <v>1052</v>
      </c>
      <c r="C159" s="17" t="s">
        <v>1253</v>
      </c>
      <c r="D159" s="17" t="s">
        <v>1254</v>
      </c>
      <c r="E159" s="56">
        <v>41091</v>
      </c>
      <c r="F159" s="17" t="s">
        <v>765</v>
      </c>
      <c r="G159" s="17" t="s">
        <v>5232</v>
      </c>
      <c r="H159" s="17">
        <v>7180014586</v>
      </c>
      <c r="I159" s="53"/>
    </row>
    <row r="160" spans="1:9" ht="39.9" customHeight="1" x14ac:dyDescent="0.2">
      <c r="A160" s="53">
        <v>16</v>
      </c>
      <c r="B160" s="17" t="s">
        <v>1053</v>
      </c>
      <c r="C160" s="17" t="s">
        <v>1255</v>
      </c>
      <c r="D160" s="17" t="s">
        <v>391</v>
      </c>
      <c r="E160" s="56">
        <v>41061</v>
      </c>
      <c r="F160" s="17" t="s">
        <v>765</v>
      </c>
      <c r="G160" s="17" t="s">
        <v>5233</v>
      </c>
      <c r="H160" s="17">
        <v>7180014594</v>
      </c>
      <c r="I160" s="53"/>
    </row>
    <row r="161" spans="1:9" ht="39.9" customHeight="1" x14ac:dyDescent="0.2">
      <c r="A161" s="53">
        <v>17</v>
      </c>
      <c r="B161" s="17" t="s">
        <v>1054</v>
      </c>
      <c r="C161" s="17" t="s">
        <v>1256</v>
      </c>
      <c r="D161" s="17" t="s">
        <v>334</v>
      </c>
      <c r="E161" s="56">
        <v>41061</v>
      </c>
      <c r="F161" s="17" t="s">
        <v>765</v>
      </c>
      <c r="G161" s="17" t="s">
        <v>5234</v>
      </c>
      <c r="H161" s="17">
        <v>7180014602</v>
      </c>
      <c r="I161" s="53"/>
    </row>
    <row r="162" spans="1:9" ht="39.9" customHeight="1" x14ac:dyDescent="0.2">
      <c r="A162" s="53">
        <v>18</v>
      </c>
      <c r="B162" s="17" t="s">
        <v>1055</v>
      </c>
      <c r="C162" s="17" t="s">
        <v>1257</v>
      </c>
      <c r="D162" s="17" t="s">
        <v>357</v>
      </c>
      <c r="E162" s="56">
        <v>40756</v>
      </c>
      <c r="F162" s="17" t="s">
        <v>765</v>
      </c>
      <c r="G162" s="17" t="s">
        <v>5235</v>
      </c>
      <c r="H162" s="17">
        <v>7180014610</v>
      </c>
      <c r="I162" s="53"/>
    </row>
    <row r="163" spans="1:9" ht="39.9" customHeight="1" x14ac:dyDescent="0.2">
      <c r="A163" s="53">
        <v>19</v>
      </c>
      <c r="B163" s="17" t="s">
        <v>1056</v>
      </c>
      <c r="C163" s="17" t="s">
        <v>1258</v>
      </c>
      <c r="D163" s="17" t="s">
        <v>369</v>
      </c>
      <c r="E163" s="56">
        <v>26938</v>
      </c>
      <c r="F163" s="17" t="s">
        <v>765</v>
      </c>
      <c r="G163" s="17" t="s">
        <v>5236</v>
      </c>
      <c r="H163" s="17">
        <v>7180014628</v>
      </c>
      <c r="I163" s="53"/>
    </row>
    <row r="164" spans="1:9" ht="39.9" customHeight="1" x14ac:dyDescent="0.2">
      <c r="A164" s="53">
        <v>20</v>
      </c>
      <c r="B164" s="17" t="s">
        <v>1057</v>
      </c>
      <c r="C164" s="17" t="s">
        <v>1259</v>
      </c>
      <c r="D164" s="17" t="s">
        <v>351</v>
      </c>
      <c r="E164" s="56">
        <v>41061</v>
      </c>
      <c r="F164" s="17" t="s">
        <v>765</v>
      </c>
      <c r="G164" s="17" t="s">
        <v>5237</v>
      </c>
      <c r="H164" s="17">
        <v>7180014636</v>
      </c>
      <c r="I164" s="53"/>
    </row>
    <row r="165" spans="1:9" ht="39.9" customHeight="1" x14ac:dyDescent="0.2">
      <c r="A165" s="53">
        <v>21</v>
      </c>
      <c r="B165" s="17" t="s">
        <v>1058</v>
      </c>
      <c r="C165" s="17" t="s">
        <v>1260</v>
      </c>
      <c r="D165" s="17" t="s">
        <v>369</v>
      </c>
      <c r="E165" s="56">
        <v>41030</v>
      </c>
      <c r="F165" s="17" t="s">
        <v>765</v>
      </c>
      <c r="G165" s="17" t="s">
        <v>5238</v>
      </c>
      <c r="H165" s="17">
        <v>7180014644</v>
      </c>
      <c r="I165" s="53"/>
    </row>
    <row r="166" spans="1:9" ht="39.9" customHeight="1" x14ac:dyDescent="0.2">
      <c r="A166" s="53">
        <v>22</v>
      </c>
      <c r="B166" s="17" t="s">
        <v>1059</v>
      </c>
      <c r="C166" s="17" t="s">
        <v>1261</v>
      </c>
      <c r="D166" s="17" t="s">
        <v>351</v>
      </c>
      <c r="E166" s="56">
        <v>40909</v>
      </c>
      <c r="F166" s="17" t="s">
        <v>765</v>
      </c>
      <c r="G166" s="17" t="s">
        <v>5239</v>
      </c>
      <c r="H166" s="17">
        <v>7180014651</v>
      </c>
      <c r="I166" s="53"/>
    </row>
    <row r="167" spans="1:9" ht="39.9" customHeight="1" x14ac:dyDescent="0.2">
      <c r="A167" s="53">
        <v>23</v>
      </c>
      <c r="B167" s="17" t="s">
        <v>1060</v>
      </c>
      <c r="C167" s="17" t="s">
        <v>1262</v>
      </c>
      <c r="D167" s="17" t="s">
        <v>372</v>
      </c>
      <c r="E167" s="56">
        <v>41091</v>
      </c>
      <c r="F167" s="17" t="s">
        <v>765</v>
      </c>
      <c r="G167" s="17" t="s">
        <v>5240</v>
      </c>
      <c r="H167" s="17">
        <v>7180014669</v>
      </c>
      <c r="I167" s="53"/>
    </row>
    <row r="168" spans="1:9" ht="39.9" customHeight="1" x14ac:dyDescent="0.2">
      <c r="A168" s="53">
        <v>24</v>
      </c>
      <c r="B168" s="17" t="s">
        <v>1061</v>
      </c>
      <c r="C168" s="17" t="s">
        <v>1263</v>
      </c>
      <c r="D168" s="17" t="s">
        <v>372</v>
      </c>
      <c r="E168" s="56">
        <v>41091</v>
      </c>
      <c r="F168" s="17" t="s">
        <v>765</v>
      </c>
      <c r="G168" s="17" t="s">
        <v>5241</v>
      </c>
      <c r="H168" s="17">
        <v>7180014677</v>
      </c>
      <c r="I168" s="53"/>
    </row>
    <row r="169" spans="1:9" ht="39.9" customHeight="1" x14ac:dyDescent="0.2">
      <c r="A169" s="53">
        <v>25</v>
      </c>
      <c r="B169" s="17" t="s">
        <v>1062</v>
      </c>
      <c r="C169" s="17" t="s">
        <v>1264</v>
      </c>
      <c r="D169" s="17" t="s">
        <v>532</v>
      </c>
      <c r="E169" s="56">
        <v>40695</v>
      </c>
      <c r="F169" s="17" t="s">
        <v>765</v>
      </c>
      <c r="G169" s="17" t="s">
        <v>5242</v>
      </c>
      <c r="H169" s="17">
        <v>7180014685</v>
      </c>
      <c r="I169" s="53"/>
    </row>
    <row r="170" spans="1:9" ht="39.9" customHeight="1" x14ac:dyDescent="0.2">
      <c r="A170" s="53">
        <v>26</v>
      </c>
      <c r="B170" s="17" t="s">
        <v>1063</v>
      </c>
      <c r="C170" s="17" t="s">
        <v>1265</v>
      </c>
      <c r="D170" s="17" t="s">
        <v>346</v>
      </c>
      <c r="E170" s="56">
        <v>40878</v>
      </c>
      <c r="F170" s="17" t="s">
        <v>765</v>
      </c>
      <c r="G170" s="17" t="s">
        <v>5243</v>
      </c>
      <c r="H170" s="17">
        <v>7180014693</v>
      </c>
      <c r="I170" s="53"/>
    </row>
    <row r="171" spans="1:9" ht="39.9" customHeight="1" x14ac:dyDescent="0.2">
      <c r="A171" s="53">
        <v>27</v>
      </c>
      <c r="B171" s="17" t="s">
        <v>1064</v>
      </c>
      <c r="C171" s="17" t="s">
        <v>1266</v>
      </c>
      <c r="D171" s="17" t="s">
        <v>337</v>
      </c>
      <c r="E171" s="56">
        <v>40848</v>
      </c>
      <c r="F171" s="17" t="s">
        <v>765</v>
      </c>
      <c r="G171" s="17" t="s">
        <v>5244</v>
      </c>
      <c r="H171" s="17">
        <v>7180014701</v>
      </c>
      <c r="I171" s="53"/>
    </row>
    <row r="172" spans="1:9" ht="39.9" customHeight="1" x14ac:dyDescent="0.2">
      <c r="A172" s="53">
        <v>28</v>
      </c>
      <c r="B172" s="17" t="s">
        <v>1065</v>
      </c>
      <c r="C172" s="17" t="s">
        <v>1267</v>
      </c>
      <c r="D172" s="17" t="s">
        <v>1226</v>
      </c>
      <c r="E172" s="56">
        <v>40787</v>
      </c>
      <c r="F172" s="17" t="s">
        <v>765</v>
      </c>
      <c r="G172" s="17" t="s">
        <v>5245</v>
      </c>
      <c r="H172" s="17">
        <v>7180014719</v>
      </c>
      <c r="I172" s="53"/>
    </row>
    <row r="173" spans="1:9" ht="39.9" customHeight="1" x14ac:dyDescent="0.2">
      <c r="A173" s="53">
        <v>29</v>
      </c>
      <c r="B173" s="17" t="s">
        <v>1066</v>
      </c>
      <c r="C173" s="17" t="s">
        <v>1268</v>
      </c>
      <c r="D173" s="17" t="s">
        <v>340</v>
      </c>
      <c r="E173" s="56">
        <v>41061</v>
      </c>
      <c r="F173" s="17" t="s">
        <v>765</v>
      </c>
      <c r="G173" s="17" t="s">
        <v>5246</v>
      </c>
      <c r="H173" s="17">
        <v>7180014727</v>
      </c>
      <c r="I173" s="53"/>
    </row>
    <row r="174" spans="1:9" ht="39.9" customHeight="1" x14ac:dyDescent="0.2">
      <c r="A174" s="53">
        <v>30</v>
      </c>
      <c r="B174" s="17" t="s">
        <v>1067</v>
      </c>
      <c r="C174" s="17" t="s">
        <v>1269</v>
      </c>
      <c r="D174" s="17" t="s">
        <v>325</v>
      </c>
      <c r="E174" s="56">
        <v>36557</v>
      </c>
      <c r="F174" s="17" t="s">
        <v>765</v>
      </c>
      <c r="G174" s="17" t="s">
        <v>5247</v>
      </c>
      <c r="H174" s="17">
        <v>7180014735</v>
      </c>
      <c r="I174" s="53"/>
    </row>
    <row r="175" spans="1:9" ht="39.9" customHeight="1" x14ac:dyDescent="0.2">
      <c r="A175" s="53">
        <v>31</v>
      </c>
      <c r="B175" s="17" t="s">
        <v>1068</v>
      </c>
      <c r="C175" s="17" t="s">
        <v>1270</v>
      </c>
      <c r="D175" s="17" t="s">
        <v>481</v>
      </c>
      <c r="E175" s="56">
        <v>41091</v>
      </c>
      <c r="F175" s="17" t="s">
        <v>765</v>
      </c>
      <c r="G175" s="17" t="s">
        <v>5248</v>
      </c>
      <c r="H175" s="17">
        <v>7180014743</v>
      </c>
      <c r="I175" s="53"/>
    </row>
    <row r="176" spans="1:9" ht="39.9" customHeight="1" x14ac:dyDescent="0.2">
      <c r="A176" s="53">
        <v>32</v>
      </c>
      <c r="B176" s="17" t="s">
        <v>1069</v>
      </c>
      <c r="C176" s="17" t="s">
        <v>1271</v>
      </c>
      <c r="D176" s="17" t="s">
        <v>400</v>
      </c>
      <c r="E176" s="56">
        <v>41000</v>
      </c>
      <c r="F176" s="17" t="s">
        <v>765</v>
      </c>
      <c r="G176" s="17" t="s">
        <v>5249</v>
      </c>
      <c r="H176" s="17">
        <v>7180014750</v>
      </c>
      <c r="I176" s="53"/>
    </row>
    <row r="177" spans="1:9" ht="39.9" customHeight="1" x14ac:dyDescent="0.2">
      <c r="A177" s="53">
        <v>33</v>
      </c>
      <c r="B177" s="17" t="s">
        <v>1070</v>
      </c>
      <c r="C177" s="17" t="s">
        <v>1272</v>
      </c>
      <c r="D177" s="17" t="s">
        <v>388</v>
      </c>
      <c r="E177" s="56">
        <v>40603</v>
      </c>
      <c r="F177" s="17" t="s">
        <v>765</v>
      </c>
      <c r="G177" s="17" t="s">
        <v>5250</v>
      </c>
      <c r="H177" s="17">
        <v>7180014768</v>
      </c>
      <c r="I177" s="53"/>
    </row>
    <row r="178" spans="1:9" ht="39.9" customHeight="1" x14ac:dyDescent="0.2">
      <c r="A178" s="53">
        <v>34</v>
      </c>
      <c r="B178" s="17" t="s">
        <v>1071</v>
      </c>
      <c r="C178" s="17" t="s">
        <v>1273</v>
      </c>
      <c r="D178" s="17" t="s">
        <v>369</v>
      </c>
      <c r="E178" s="56">
        <v>40634</v>
      </c>
      <c r="F178" s="17" t="s">
        <v>765</v>
      </c>
      <c r="G178" s="17" t="s">
        <v>5251</v>
      </c>
      <c r="H178" s="17">
        <v>7180014776</v>
      </c>
      <c r="I178" s="53"/>
    </row>
    <row r="179" spans="1:9" ht="39.9" customHeight="1" x14ac:dyDescent="0.2">
      <c r="A179" s="53">
        <v>35</v>
      </c>
      <c r="B179" s="17" t="s">
        <v>1072</v>
      </c>
      <c r="C179" s="17" t="s">
        <v>1274</v>
      </c>
      <c r="D179" s="17" t="s">
        <v>340</v>
      </c>
      <c r="E179" s="56">
        <v>40817</v>
      </c>
      <c r="F179" s="17" t="s">
        <v>765</v>
      </c>
      <c r="G179" s="17" t="s">
        <v>5252</v>
      </c>
      <c r="H179" s="17">
        <v>7180014784</v>
      </c>
      <c r="I179" s="53"/>
    </row>
    <row r="180" spans="1:9" ht="39.9" customHeight="1" x14ac:dyDescent="0.2">
      <c r="A180" s="53">
        <v>36</v>
      </c>
      <c r="B180" s="17" t="s">
        <v>1073</v>
      </c>
      <c r="C180" s="17" t="s">
        <v>1275</v>
      </c>
      <c r="D180" s="17" t="s">
        <v>383</v>
      </c>
      <c r="E180" s="56">
        <v>40817</v>
      </c>
      <c r="F180" s="17" t="s">
        <v>765</v>
      </c>
      <c r="G180" s="17" t="s">
        <v>5253</v>
      </c>
      <c r="H180" s="17">
        <v>7180014792</v>
      </c>
      <c r="I180" s="53"/>
    </row>
    <row r="181" spans="1:9" ht="39.9" customHeight="1" x14ac:dyDescent="0.2">
      <c r="A181" s="53">
        <v>37</v>
      </c>
      <c r="B181" s="17" t="s">
        <v>1074</v>
      </c>
      <c r="C181" s="17" t="s">
        <v>1276</v>
      </c>
      <c r="D181" s="17" t="s">
        <v>357</v>
      </c>
      <c r="E181" s="56">
        <v>41091</v>
      </c>
      <c r="F181" s="17" t="s">
        <v>765</v>
      </c>
      <c r="G181" s="17" t="s">
        <v>5254</v>
      </c>
      <c r="H181" s="17">
        <v>7180014800</v>
      </c>
      <c r="I181" s="53"/>
    </row>
    <row r="182" spans="1:9" ht="39.9" customHeight="1" x14ac:dyDescent="0.2">
      <c r="A182" s="53">
        <v>38</v>
      </c>
      <c r="B182" s="17" t="s">
        <v>1075</v>
      </c>
      <c r="C182" s="17" t="s">
        <v>1277</v>
      </c>
      <c r="D182" s="17" t="s">
        <v>388</v>
      </c>
      <c r="E182" s="56">
        <v>41153</v>
      </c>
      <c r="F182" s="17" t="s">
        <v>765</v>
      </c>
      <c r="G182" s="17" t="s">
        <v>5255</v>
      </c>
      <c r="H182" s="17">
        <v>7180014818</v>
      </c>
      <c r="I182" s="53"/>
    </row>
    <row r="183" spans="1:9" ht="39.9" customHeight="1" x14ac:dyDescent="0.2">
      <c r="A183" s="53">
        <v>39</v>
      </c>
      <c r="B183" s="17" t="s">
        <v>1076</v>
      </c>
      <c r="C183" s="17" t="s">
        <v>1278</v>
      </c>
      <c r="D183" s="17" t="s">
        <v>346</v>
      </c>
      <c r="E183" s="56">
        <v>41030</v>
      </c>
      <c r="F183" s="17" t="s">
        <v>765</v>
      </c>
      <c r="G183" s="17" t="s">
        <v>5256</v>
      </c>
      <c r="H183" s="17">
        <v>7180014826</v>
      </c>
      <c r="I183" s="53"/>
    </row>
    <row r="184" spans="1:9" ht="39.9" customHeight="1" x14ac:dyDescent="0.2">
      <c r="A184" s="53">
        <v>40</v>
      </c>
      <c r="B184" s="17" t="s">
        <v>1077</v>
      </c>
      <c r="C184" s="17" t="s">
        <v>1185</v>
      </c>
      <c r="D184" s="17" t="s">
        <v>461</v>
      </c>
      <c r="E184" s="56">
        <v>40969</v>
      </c>
      <c r="F184" s="17" t="s">
        <v>765</v>
      </c>
      <c r="G184" s="17" t="s">
        <v>5257</v>
      </c>
      <c r="H184" s="17">
        <v>7180014834</v>
      </c>
      <c r="I184" s="53"/>
    </row>
    <row r="185" spans="1:9" ht="39.9" customHeight="1" x14ac:dyDescent="0.2">
      <c r="A185" s="53">
        <v>41</v>
      </c>
      <c r="B185" s="17" t="s">
        <v>1078</v>
      </c>
      <c r="C185" s="17" t="s">
        <v>1279</v>
      </c>
      <c r="D185" s="17" t="s">
        <v>1217</v>
      </c>
      <c r="E185" s="56">
        <v>40940</v>
      </c>
      <c r="F185" s="17" t="s">
        <v>765</v>
      </c>
      <c r="G185" s="17" t="s">
        <v>5303</v>
      </c>
      <c r="H185" s="17">
        <v>7180014842</v>
      </c>
      <c r="I185" s="53"/>
    </row>
    <row r="186" spans="1:9" ht="39.9" customHeight="1" x14ac:dyDescent="0.2">
      <c r="A186" s="53">
        <v>42</v>
      </c>
      <c r="B186" s="17" t="s">
        <v>1079</v>
      </c>
      <c r="C186" s="17" t="s">
        <v>1280</v>
      </c>
      <c r="D186" s="17" t="s">
        <v>372</v>
      </c>
      <c r="E186" s="56">
        <v>41030</v>
      </c>
      <c r="F186" s="17" t="s">
        <v>765</v>
      </c>
      <c r="G186" s="17" t="s">
        <v>5304</v>
      </c>
      <c r="H186" s="17">
        <v>7180014859</v>
      </c>
      <c r="I186" s="53"/>
    </row>
    <row r="187" spans="1:9" ht="39.9" customHeight="1" x14ac:dyDescent="0.2">
      <c r="A187" s="53">
        <v>43</v>
      </c>
      <c r="B187" s="17" t="s">
        <v>1080</v>
      </c>
      <c r="C187" s="17" t="s">
        <v>1281</v>
      </c>
      <c r="D187" s="17" t="s">
        <v>372</v>
      </c>
      <c r="E187" s="56">
        <v>41000</v>
      </c>
      <c r="F187" s="17" t="s">
        <v>765</v>
      </c>
      <c r="G187" s="17" t="s">
        <v>5305</v>
      </c>
      <c r="H187" s="17">
        <v>7180014867</v>
      </c>
      <c r="I187" s="53"/>
    </row>
    <row r="188" spans="1:9" ht="39.9" customHeight="1" x14ac:dyDescent="0.2">
      <c r="A188" s="53">
        <v>44</v>
      </c>
      <c r="B188" s="17" t="s">
        <v>1081</v>
      </c>
      <c r="C188" s="17" t="s">
        <v>1282</v>
      </c>
      <c r="D188" s="17" t="s">
        <v>1208</v>
      </c>
      <c r="E188" s="56">
        <v>40848</v>
      </c>
      <c r="F188" s="17" t="s">
        <v>765</v>
      </c>
      <c r="G188" s="17" t="s">
        <v>5306</v>
      </c>
      <c r="H188" s="17">
        <v>7180014875</v>
      </c>
      <c r="I188" s="53"/>
    </row>
    <row r="189" spans="1:9" ht="39.9" customHeight="1" x14ac:dyDescent="0.2">
      <c r="A189" s="53">
        <v>45</v>
      </c>
      <c r="B189" s="17" t="s">
        <v>1082</v>
      </c>
      <c r="C189" s="17" t="s">
        <v>1283</v>
      </c>
      <c r="D189" s="17" t="s">
        <v>1208</v>
      </c>
      <c r="E189" s="56">
        <v>34851</v>
      </c>
      <c r="F189" s="17" t="s">
        <v>765</v>
      </c>
      <c r="G189" s="17" t="s">
        <v>5307</v>
      </c>
      <c r="H189" s="17">
        <v>7180014883</v>
      </c>
      <c r="I189" s="53"/>
    </row>
    <row r="190" spans="1:9" ht="39.9" customHeight="1" x14ac:dyDescent="0.2">
      <c r="A190" s="53">
        <v>46</v>
      </c>
      <c r="B190" s="17" t="s">
        <v>1083</v>
      </c>
      <c r="C190" s="17" t="s">
        <v>1284</v>
      </c>
      <c r="D190" s="17" t="s">
        <v>328</v>
      </c>
      <c r="E190" s="56">
        <v>39722</v>
      </c>
      <c r="F190" s="17" t="s">
        <v>765</v>
      </c>
      <c r="G190" s="17" t="s">
        <v>5308</v>
      </c>
      <c r="H190" s="17">
        <v>7180014891</v>
      </c>
      <c r="I190" s="53"/>
    </row>
    <row r="191" spans="1:9" ht="39.9" customHeight="1" x14ac:dyDescent="0.2">
      <c r="A191" s="53">
        <v>47</v>
      </c>
      <c r="B191" s="17" t="s">
        <v>1084</v>
      </c>
      <c r="C191" s="17" t="s">
        <v>1285</v>
      </c>
      <c r="D191" s="17" t="s">
        <v>532</v>
      </c>
      <c r="E191" s="56">
        <v>40664</v>
      </c>
      <c r="F191" s="17" t="s">
        <v>765</v>
      </c>
      <c r="G191" s="17" t="s">
        <v>5309</v>
      </c>
      <c r="H191" s="17">
        <v>7180014909</v>
      </c>
      <c r="I191" s="53"/>
    </row>
    <row r="192" spans="1:9" ht="39.9" customHeight="1" x14ac:dyDescent="0.2">
      <c r="A192" s="53"/>
      <c r="B192" s="192" t="s">
        <v>4</v>
      </c>
      <c r="C192" s="57"/>
      <c r="D192" s="57"/>
      <c r="E192" s="57"/>
      <c r="F192" s="57"/>
      <c r="G192" s="57"/>
      <c r="H192" s="57"/>
      <c r="I192" s="53"/>
    </row>
    <row r="193" spans="1:9" ht="39.9" customHeight="1" thickBot="1" x14ac:dyDescent="0.25">
      <c r="A193" s="53"/>
      <c r="B193" s="13" t="s">
        <v>5362</v>
      </c>
      <c r="C193" s="13" t="s">
        <v>5363</v>
      </c>
      <c r="D193" s="13" t="s">
        <v>5364</v>
      </c>
      <c r="E193" s="13" t="s">
        <v>5365</v>
      </c>
      <c r="F193" s="13" t="s">
        <v>5366</v>
      </c>
      <c r="G193" s="13" t="s">
        <v>5368</v>
      </c>
      <c r="H193" s="13" t="s">
        <v>5367</v>
      </c>
      <c r="I193" s="53"/>
    </row>
    <row r="194" spans="1:9" ht="39.9" customHeight="1" thickTop="1" x14ac:dyDescent="0.2">
      <c r="A194" s="53">
        <v>1</v>
      </c>
      <c r="B194" s="17" t="s">
        <v>1085</v>
      </c>
      <c r="C194" s="17" t="s">
        <v>1086</v>
      </c>
      <c r="D194" s="17" t="s">
        <v>233</v>
      </c>
      <c r="E194" s="17">
        <v>2013.8</v>
      </c>
      <c r="F194" s="17" t="s">
        <v>766</v>
      </c>
      <c r="G194" s="17" t="s">
        <v>5313</v>
      </c>
      <c r="H194" s="17">
        <v>7180020500</v>
      </c>
      <c r="I194" s="53"/>
    </row>
    <row r="195" spans="1:9" ht="39.9" customHeight="1" x14ac:dyDescent="0.2">
      <c r="A195" s="53">
        <v>2</v>
      </c>
      <c r="B195" s="17" t="s">
        <v>1087</v>
      </c>
      <c r="C195" s="17" t="s">
        <v>1088</v>
      </c>
      <c r="D195" s="17" t="s">
        <v>606</v>
      </c>
      <c r="E195" s="17">
        <v>2013.7</v>
      </c>
      <c r="F195" s="17" t="s">
        <v>766</v>
      </c>
      <c r="G195" s="17" t="s">
        <v>5314</v>
      </c>
      <c r="H195" s="17">
        <v>7180020518</v>
      </c>
      <c r="I195" s="53"/>
    </row>
    <row r="196" spans="1:9" ht="39.9" customHeight="1" x14ac:dyDescent="0.2">
      <c r="A196" s="53">
        <v>3</v>
      </c>
      <c r="B196" s="17" t="s">
        <v>1089</v>
      </c>
      <c r="C196" s="17" t="s">
        <v>1090</v>
      </c>
      <c r="D196" s="17" t="s">
        <v>143</v>
      </c>
      <c r="E196" s="17">
        <v>2011.6</v>
      </c>
      <c r="F196" s="17" t="s">
        <v>766</v>
      </c>
      <c r="G196" s="17" t="s">
        <v>5315</v>
      </c>
      <c r="H196" s="17">
        <v>7180020526</v>
      </c>
      <c r="I196" s="53"/>
    </row>
    <row r="197" spans="1:9" ht="39.9" customHeight="1" x14ac:dyDescent="0.2">
      <c r="A197" s="53">
        <v>4</v>
      </c>
      <c r="B197" s="17" t="s">
        <v>1091</v>
      </c>
      <c r="C197" s="17" t="s">
        <v>1092</v>
      </c>
      <c r="D197" s="17" t="s">
        <v>243</v>
      </c>
      <c r="E197" s="17">
        <v>2010.9</v>
      </c>
      <c r="F197" s="17" t="s">
        <v>766</v>
      </c>
      <c r="G197" s="17" t="s">
        <v>5316</v>
      </c>
      <c r="H197" s="17">
        <v>7180020534</v>
      </c>
      <c r="I197" s="53"/>
    </row>
    <row r="198" spans="1:9" ht="39.9" customHeight="1" x14ac:dyDescent="0.2">
      <c r="A198" s="53">
        <v>5</v>
      </c>
      <c r="B198" s="17" t="s">
        <v>1093</v>
      </c>
      <c r="C198" s="17" t="s">
        <v>1094</v>
      </c>
      <c r="D198" s="17" t="s">
        <v>243</v>
      </c>
      <c r="E198" s="17">
        <v>2013.6</v>
      </c>
      <c r="F198" s="17" t="s">
        <v>766</v>
      </c>
      <c r="G198" s="17" t="s">
        <v>5317</v>
      </c>
      <c r="H198" s="17">
        <v>7180020542</v>
      </c>
      <c r="I198" s="53"/>
    </row>
    <row r="199" spans="1:9" ht="39.9" customHeight="1" x14ac:dyDescent="0.2">
      <c r="A199" s="53">
        <v>6</v>
      </c>
      <c r="B199" s="17" t="s">
        <v>1095</v>
      </c>
      <c r="C199" s="17" t="s">
        <v>1096</v>
      </c>
      <c r="D199" s="17" t="s">
        <v>274</v>
      </c>
      <c r="E199" s="17">
        <v>2013.5</v>
      </c>
      <c r="F199" s="17" t="s">
        <v>766</v>
      </c>
      <c r="G199" s="17" t="s">
        <v>5318</v>
      </c>
      <c r="H199" s="17">
        <v>7180020559</v>
      </c>
      <c r="I199" s="53"/>
    </row>
    <row r="200" spans="1:9" ht="39.9" customHeight="1" x14ac:dyDescent="0.2">
      <c r="A200" s="53">
        <v>7</v>
      </c>
      <c r="B200" s="17" t="s">
        <v>1097</v>
      </c>
      <c r="C200" s="17" t="s">
        <v>1098</v>
      </c>
      <c r="D200" s="17" t="s">
        <v>156</v>
      </c>
      <c r="E200" s="17">
        <v>2012.1</v>
      </c>
      <c r="F200" s="17" t="s">
        <v>766</v>
      </c>
      <c r="G200" s="17" t="s">
        <v>5319</v>
      </c>
      <c r="H200" s="17">
        <v>7180020567</v>
      </c>
      <c r="I200" s="53"/>
    </row>
    <row r="201" spans="1:9" ht="39.9" customHeight="1" x14ac:dyDescent="0.2">
      <c r="A201" s="53">
        <v>8</v>
      </c>
      <c r="B201" s="17" t="s">
        <v>1099</v>
      </c>
      <c r="C201" s="17" t="s">
        <v>1100</v>
      </c>
      <c r="D201" s="17" t="s">
        <v>159</v>
      </c>
      <c r="E201" s="17">
        <v>2013.5</v>
      </c>
      <c r="F201" s="17" t="s">
        <v>766</v>
      </c>
      <c r="G201" s="17" t="s">
        <v>5320</v>
      </c>
      <c r="H201" s="17">
        <v>7180020575</v>
      </c>
      <c r="I201" s="53"/>
    </row>
    <row r="202" spans="1:9" ht="39.9" customHeight="1" x14ac:dyDescent="0.2">
      <c r="A202" s="53">
        <v>9</v>
      </c>
      <c r="B202" s="17" t="s">
        <v>1101</v>
      </c>
      <c r="C202" s="17" t="s">
        <v>1102</v>
      </c>
      <c r="D202" s="17" t="s">
        <v>638</v>
      </c>
      <c r="E202" s="17">
        <v>2010.12</v>
      </c>
      <c r="F202" s="17" t="s">
        <v>766</v>
      </c>
      <c r="G202" s="17" t="s">
        <v>5321</v>
      </c>
      <c r="H202" s="17">
        <v>7180020583</v>
      </c>
      <c r="I202" s="53"/>
    </row>
    <row r="203" spans="1:9" ht="39.9" customHeight="1" x14ac:dyDescent="0.2">
      <c r="A203" s="53">
        <v>10</v>
      </c>
      <c r="B203" s="17" t="s">
        <v>1103</v>
      </c>
      <c r="C203" s="17" t="s">
        <v>1104</v>
      </c>
      <c r="D203" s="17" t="s">
        <v>153</v>
      </c>
      <c r="E203" s="17">
        <v>2012.6</v>
      </c>
      <c r="F203" s="17" t="s">
        <v>766</v>
      </c>
      <c r="G203" s="17" t="s">
        <v>5322</v>
      </c>
      <c r="H203" s="17">
        <v>7180020591</v>
      </c>
      <c r="I203" s="53"/>
    </row>
    <row r="204" spans="1:9" ht="39.9" customHeight="1" x14ac:dyDescent="0.2">
      <c r="A204" s="53">
        <v>11</v>
      </c>
      <c r="B204" s="17" t="s">
        <v>1105</v>
      </c>
      <c r="C204" s="17" t="s">
        <v>1106</v>
      </c>
      <c r="D204" s="17" t="s">
        <v>848</v>
      </c>
      <c r="E204" s="17">
        <v>2013.9</v>
      </c>
      <c r="F204" s="17" t="s">
        <v>766</v>
      </c>
      <c r="G204" s="17" t="s">
        <v>5323</v>
      </c>
      <c r="H204" s="17">
        <v>7180020609</v>
      </c>
      <c r="I204" s="53"/>
    </row>
    <row r="205" spans="1:9" ht="39.9" customHeight="1" x14ac:dyDescent="0.2">
      <c r="A205" s="53">
        <v>12</v>
      </c>
      <c r="B205" s="17" t="s">
        <v>1107</v>
      </c>
      <c r="C205" s="17" t="s">
        <v>1108</v>
      </c>
      <c r="D205" s="17" t="s">
        <v>233</v>
      </c>
      <c r="E205" s="17">
        <v>2013.2</v>
      </c>
      <c r="F205" s="17" t="s">
        <v>766</v>
      </c>
      <c r="G205" s="17" t="s">
        <v>5324</v>
      </c>
      <c r="H205" s="17">
        <v>7180020617</v>
      </c>
      <c r="I205" s="53"/>
    </row>
    <row r="206" spans="1:9" ht="39.9" customHeight="1" x14ac:dyDescent="0.2">
      <c r="A206" s="53">
        <v>13</v>
      </c>
      <c r="B206" s="17" t="s">
        <v>1109</v>
      </c>
      <c r="C206" s="17" t="s">
        <v>1110</v>
      </c>
      <c r="D206" s="17" t="s">
        <v>1111</v>
      </c>
      <c r="E206" s="17">
        <v>2013.5</v>
      </c>
      <c r="F206" s="17" t="s">
        <v>766</v>
      </c>
      <c r="G206" s="17" t="s">
        <v>5325</v>
      </c>
      <c r="H206" s="17">
        <v>7180020625</v>
      </c>
      <c r="I206" s="53"/>
    </row>
    <row r="207" spans="1:9" ht="39.9" customHeight="1" x14ac:dyDescent="0.2">
      <c r="A207" s="53">
        <v>14</v>
      </c>
      <c r="B207" s="17" t="s">
        <v>1112</v>
      </c>
      <c r="C207" s="17" t="s">
        <v>1113</v>
      </c>
      <c r="D207" s="17" t="s">
        <v>274</v>
      </c>
      <c r="E207" s="17">
        <v>2013.8</v>
      </c>
      <c r="F207" s="17" t="s">
        <v>766</v>
      </c>
      <c r="G207" s="17" t="s">
        <v>5326</v>
      </c>
      <c r="H207" s="17">
        <v>7180020633</v>
      </c>
      <c r="I207" s="53"/>
    </row>
    <row r="208" spans="1:9" ht="39.9" customHeight="1" x14ac:dyDescent="0.2">
      <c r="A208" s="53">
        <v>15</v>
      </c>
      <c r="B208" s="17" t="s">
        <v>1114</v>
      </c>
      <c r="C208" s="17" t="s">
        <v>1115</v>
      </c>
      <c r="D208" s="17" t="s">
        <v>614</v>
      </c>
      <c r="E208" s="17">
        <v>2013.7</v>
      </c>
      <c r="F208" s="17" t="s">
        <v>766</v>
      </c>
      <c r="G208" s="17" t="s">
        <v>5327</v>
      </c>
      <c r="H208" s="17">
        <v>7180020641</v>
      </c>
      <c r="I208" s="53"/>
    </row>
    <row r="209" spans="1:9" ht="39.9" customHeight="1" x14ac:dyDescent="0.2">
      <c r="A209" s="53">
        <v>16</v>
      </c>
      <c r="B209" s="17" t="s">
        <v>1116</v>
      </c>
      <c r="C209" s="17" t="s">
        <v>1117</v>
      </c>
      <c r="D209" s="17" t="s">
        <v>156</v>
      </c>
      <c r="E209" s="17">
        <v>2013.4</v>
      </c>
      <c r="F209" s="17" t="s">
        <v>766</v>
      </c>
      <c r="G209" s="17" t="s">
        <v>5328</v>
      </c>
      <c r="H209" s="17">
        <v>7180020658</v>
      </c>
      <c r="I209" s="53"/>
    </row>
    <row r="210" spans="1:9" ht="39.9" customHeight="1" x14ac:dyDescent="0.2">
      <c r="A210" s="53">
        <v>17</v>
      </c>
      <c r="B210" s="17" t="s">
        <v>1118</v>
      </c>
      <c r="C210" s="17" t="s">
        <v>1119</v>
      </c>
      <c r="D210" s="17" t="s">
        <v>156</v>
      </c>
      <c r="E210" s="17">
        <v>2010.9</v>
      </c>
      <c r="F210" s="17" t="s">
        <v>766</v>
      </c>
      <c r="G210" s="17" t="s">
        <v>5329</v>
      </c>
      <c r="H210" s="17">
        <v>7180020666</v>
      </c>
      <c r="I210" s="53"/>
    </row>
    <row r="211" spans="1:9" ht="39.9" customHeight="1" x14ac:dyDescent="0.2">
      <c r="A211" s="53">
        <v>18</v>
      </c>
      <c r="B211" s="17" t="s">
        <v>1120</v>
      </c>
      <c r="C211" s="17" t="s">
        <v>1121</v>
      </c>
      <c r="D211" s="17" t="s">
        <v>233</v>
      </c>
      <c r="E211" s="17">
        <v>2013.9</v>
      </c>
      <c r="F211" s="17" t="s">
        <v>766</v>
      </c>
      <c r="G211" s="17" t="s">
        <v>5330</v>
      </c>
      <c r="H211" s="17">
        <v>7180020674</v>
      </c>
      <c r="I211" s="53"/>
    </row>
    <row r="212" spans="1:9" ht="39.9" customHeight="1" x14ac:dyDescent="0.2">
      <c r="A212" s="53">
        <v>19</v>
      </c>
      <c r="B212" s="17" t="s">
        <v>1122</v>
      </c>
      <c r="C212" s="17" t="s">
        <v>1123</v>
      </c>
      <c r="D212" s="17" t="s">
        <v>827</v>
      </c>
      <c r="E212" s="17">
        <v>2013.2</v>
      </c>
      <c r="F212" s="17" t="s">
        <v>766</v>
      </c>
      <c r="G212" s="17" t="s">
        <v>5331</v>
      </c>
      <c r="H212" s="17">
        <v>7180020682</v>
      </c>
      <c r="I212" s="53"/>
    </row>
    <row r="213" spans="1:9" ht="39.9" customHeight="1" x14ac:dyDescent="0.2">
      <c r="A213" s="53">
        <v>20</v>
      </c>
      <c r="B213" s="17" t="s">
        <v>1124</v>
      </c>
      <c r="C213" s="17" t="s">
        <v>1125</v>
      </c>
      <c r="D213" s="17" t="s">
        <v>274</v>
      </c>
      <c r="E213" s="17">
        <v>2013.7</v>
      </c>
      <c r="F213" s="17" t="s">
        <v>766</v>
      </c>
      <c r="G213" s="17" t="s">
        <v>5332</v>
      </c>
      <c r="H213" s="17">
        <v>7180020690</v>
      </c>
      <c r="I213" s="53"/>
    </row>
    <row r="214" spans="1:9" ht="39.9" customHeight="1" x14ac:dyDescent="0.2">
      <c r="A214" s="53">
        <v>21</v>
      </c>
      <c r="B214" s="17" t="s">
        <v>1126</v>
      </c>
      <c r="C214" s="17" t="s">
        <v>1127</v>
      </c>
      <c r="D214" s="17" t="s">
        <v>159</v>
      </c>
      <c r="E214" s="17">
        <v>2012.11</v>
      </c>
      <c r="F214" s="17" t="s">
        <v>766</v>
      </c>
      <c r="G214" s="17" t="s">
        <v>5333</v>
      </c>
      <c r="H214" s="17">
        <v>7180020708</v>
      </c>
      <c r="I214" s="53"/>
    </row>
    <row r="215" spans="1:9" ht="39.9" customHeight="1" x14ac:dyDescent="0.2">
      <c r="A215" s="53">
        <v>22</v>
      </c>
      <c r="B215" s="17" t="s">
        <v>1128</v>
      </c>
      <c r="C215" s="17" t="s">
        <v>1129</v>
      </c>
      <c r="D215" s="17" t="s">
        <v>140</v>
      </c>
      <c r="E215" s="17">
        <v>2013.1</v>
      </c>
      <c r="F215" s="17" t="s">
        <v>766</v>
      </c>
      <c r="G215" s="17" t="s">
        <v>5334</v>
      </c>
      <c r="H215" s="17">
        <v>7180020716</v>
      </c>
      <c r="I215" s="53"/>
    </row>
    <row r="216" spans="1:9" ht="39.9" customHeight="1" x14ac:dyDescent="0.2">
      <c r="A216" s="53">
        <v>23</v>
      </c>
      <c r="B216" s="17" t="s">
        <v>1130</v>
      </c>
      <c r="C216" s="17" t="s">
        <v>1131</v>
      </c>
      <c r="D216" s="17" t="s">
        <v>148</v>
      </c>
      <c r="E216" s="17">
        <v>2013.3</v>
      </c>
      <c r="F216" s="17" t="s">
        <v>766</v>
      </c>
      <c r="G216" s="17" t="s">
        <v>5335</v>
      </c>
      <c r="H216" s="17">
        <v>7180020724</v>
      </c>
      <c r="I216" s="53"/>
    </row>
    <row r="217" spans="1:9" ht="39.9" customHeight="1" x14ac:dyDescent="0.2">
      <c r="A217" s="53">
        <v>24</v>
      </c>
      <c r="B217" s="17" t="s">
        <v>1132</v>
      </c>
      <c r="C217" s="17" t="s">
        <v>1133</v>
      </c>
      <c r="D217" s="17" t="s">
        <v>182</v>
      </c>
      <c r="E217" s="17">
        <v>2012.1</v>
      </c>
      <c r="F217" s="17" t="s">
        <v>766</v>
      </c>
      <c r="G217" s="17" t="s">
        <v>5336</v>
      </c>
      <c r="H217" s="17">
        <v>7180020732</v>
      </c>
      <c r="I217" s="53"/>
    </row>
    <row r="218" spans="1:9" ht="39.9" customHeight="1" x14ac:dyDescent="0.2">
      <c r="A218" s="53">
        <v>25</v>
      </c>
      <c r="B218" s="17" t="s">
        <v>1134</v>
      </c>
      <c r="C218" s="17" t="s">
        <v>1135</v>
      </c>
      <c r="D218" s="17" t="s">
        <v>182</v>
      </c>
      <c r="E218" s="17">
        <v>2013.1</v>
      </c>
      <c r="F218" s="17" t="s">
        <v>766</v>
      </c>
      <c r="G218" s="17" t="s">
        <v>5337</v>
      </c>
      <c r="H218" s="17">
        <v>7180020740</v>
      </c>
      <c r="I218" s="53"/>
    </row>
    <row r="219" spans="1:9" ht="39.9" customHeight="1" x14ac:dyDescent="0.2">
      <c r="A219" s="53">
        <v>26</v>
      </c>
      <c r="B219" s="17" t="s">
        <v>1136</v>
      </c>
      <c r="C219" s="17" t="s">
        <v>1137</v>
      </c>
      <c r="D219" s="17" t="s">
        <v>243</v>
      </c>
      <c r="E219" s="17">
        <v>2010.4</v>
      </c>
      <c r="F219" s="17" t="s">
        <v>766</v>
      </c>
      <c r="G219" s="17" t="s">
        <v>5338</v>
      </c>
      <c r="H219" s="17">
        <v>7180020757</v>
      </c>
      <c r="I219" s="53"/>
    </row>
    <row r="220" spans="1:9" ht="39.9" customHeight="1" x14ac:dyDescent="0.2">
      <c r="A220" s="53">
        <v>27</v>
      </c>
      <c r="B220" s="17" t="s">
        <v>1138</v>
      </c>
      <c r="C220" s="17" t="s">
        <v>1139</v>
      </c>
      <c r="D220" s="17" t="s">
        <v>589</v>
      </c>
      <c r="E220" s="17">
        <v>2013.4</v>
      </c>
      <c r="F220" s="17" t="s">
        <v>766</v>
      </c>
      <c r="G220" s="17" t="s">
        <v>5339</v>
      </c>
      <c r="H220" s="17">
        <v>7180020765</v>
      </c>
      <c r="I220" s="53"/>
    </row>
    <row r="221" spans="1:9" ht="39.9" customHeight="1" x14ac:dyDescent="0.2">
      <c r="A221" s="53">
        <v>28</v>
      </c>
      <c r="B221" s="17" t="s">
        <v>1140</v>
      </c>
      <c r="C221" s="17" t="s">
        <v>1141</v>
      </c>
      <c r="D221" s="17" t="s">
        <v>1142</v>
      </c>
      <c r="E221" s="17">
        <v>2011.11</v>
      </c>
      <c r="F221" s="17" t="s">
        <v>766</v>
      </c>
      <c r="G221" s="17" t="s">
        <v>5340</v>
      </c>
      <c r="H221" s="17">
        <v>7180020773</v>
      </c>
      <c r="I221" s="53"/>
    </row>
    <row r="222" spans="1:9" ht="39.9" customHeight="1" x14ac:dyDescent="0.2">
      <c r="A222" s="53">
        <v>29</v>
      </c>
      <c r="B222" s="17" t="s">
        <v>1143</v>
      </c>
      <c r="C222" s="17" t="s">
        <v>1144</v>
      </c>
      <c r="D222" s="17" t="s">
        <v>156</v>
      </c>
      <c r="E222" s="17">
        <v>2013.2</v>
      </c>
      <c r="F222" s="17" t="s">
        <v>766</v>
      </c>
      <c r="G222" s="17" t="s">
        <v>5341</v>
      </c>
      <c r="H222" s="17">
        <v>7180020781</v>
      </c>
      <c r="I222" s="53"/>
    </row>
    <row r="223" spans="1:9" ht="39.9" customHeight="1" x14ac:dyDescent="0.2">
      <c r="A223" s="53">
        <v>30</v>
      </c>
      <c r="B223" s="17" t="s">
        <v>1145</v>
      </c>
      <c r="C223" s="17" t="s">
        <v>1146</v>
      </c>
      <c r="D223" s="17" t="s">
        <v>153</v>
      </c>
      <c r="E223" s="17">
        <v>2013.4</v>
      </c>
      <c r="F223" s="17" t="s">
        <v>766</v>
      </c>
      <c r="G223" s="17" t="s">
        <v>5342</v>
      </c>
      <c r="H223" s="17">
        <v>7180020799</v>
      </c>
      <c r="I223" s="53"/>
    </row>
    <row r="224" spans="1:9" ht="39.9" customHeight="1" x14ac:dyDescent="0.2">
      <c r="A224" s="53">
        <v>31</v>
      </c>
      <c r="B224" s="17" t="s">
        <v>1147</v>
      </c>
      <c r="C224" s="17" t="s">
        <v>1148</v>
      </c>
      <c r="D224" s="17" t="s">
        <v>140</v>
      </c>
      <c r="E224" s="17">
        <v>2012.5</v>
      </c>
      <c r="F224" s="17" t="s">
        <v>766</v>
      </c>
      <c r="G224" s="17" t="s">
        <v>5343</v>
      </c>
      <c r="H224" s="17">
        <v>7180020807</v>
      </c>
      <c r="I224" s="53"/>
    </row>
    <row r="225" spans="1:9" ht="39.9" customHeight="1" x14ac:dyDescent="0.2">
      <c r="A225" s="53">
        <v>32</v>
      </c>
      <c r="B225" s="17" t="s">
        <v>1149</v>
      </c>
      <c r="C225" s="17" t="s">
        <v>1121</v>
      </c>
      <c r="D225" s="17" t="s">
        <v>287</v>
      </c>
      <c r="E225" s="17">
        <v>2012.1</v>
      </c>
      <c r="F225" s="17" t="s">
        <v>766</v>
      </c>
      <c r="G225" s="17" t="s">
        <v>5344</v>
      </c>
      <c r="H225" s="17">
        <v>7180020815</v>
      </c>
      <c r="I225" s="53"/>
    </row>
    <row r="226" spans="1:9" ht="39.9" customHeight="1" x14ac:dyDescent="0.2">
      <c r="A226" s="53">
        <v>33</v>
      </c>
      <c r="B226" s="17" t="s">
        <v>1150</v>
      </c>
      <c r="C226" s="17" t="s">
        <v>1151</v>
      </c>
      <c r="D226" s="17" t="s">
        <v>156</v>
      </c>
      <c r="E226" s="17">
        <v>2013.7</v>
      </c>
      <c r="F226" s="17" t="s">
        <v>766</v>
      </c>
      <c r="G226" s="17" t="s">
        <v>5345</v>
      </c>
      <c r="H226" s="17">
        <v>7180020823</v>
      </c>
      <c r="I226" s="53"/>
    </row>
    <row r="227" spans="1:9" ht="39.9" customHeight="1" x14ac:dyDescent="0.2">
      <c r="A227" s="53">
        <v>34</v>
      </c>
      <c r="B227" s="17" t="s">
        <v>1152</v>
      </c>
      <c r="C227" s="17" t="s">
        <v>1153</v>
      </c>
      <c r="D227" s="17" t="s">
        <v>182</v>
      </c>
      <c r="E227" s="17">
        <v>2010.12</v>
      </c>
      <c r="F227" s="17" t="s">
        <v>766</v>
      </c>
      <c r="G227" s="17" t="s">
        <v>5346</v>
      </c>
      <c r="H227" s="17">
        <v>7180020831</v>
      </c>
      <c r="I227" s="53"/>
    </row>
    <row r="228" spans="1:9" ht="39.9" customHeight="1" x14ac:dyDescent="0.2">
      <c r="A228" s="53">
        <v>35</v>
      </c>
      <c r="B228" s="17" t="s">
        <v>1154</v>
      </c>
      <c r="C228" s="17" t="s">
        <v>1155</v>
      </c>
      <c r="D228" s="17" t="s">
        <v>233</v>
      </c>
      <c r="E228" s="17">
        <v>2013.5</v>
      </c>
      <c r="F228" s="17" t="s">
        <v>766</v>
      </c>
      <c r="G228" s="17" t="s">
        <v>5347</v>
      </c>
      <c r="H228" s="17">
        <v>7180020849</v>
      </c>
      <c r="I228" s="53"/>
    </row>
    <row r="229" spans="1:9" ht="39.9" customHeight="1" x14ac:dyDescent="0.2">
      <c r="A229" s="53">
        <v>36</v>
      </c>
      <c r="B229" s="17" t="s">
        <v>1156</v>
      </c>
      <c r="C229" s="17" t="s">
        <v>1157</v>
      </c>
      <c r="D229" s="17" t="s">
        <v>311</v>
      </c>
      <c r="E229" s="17">
        <v>2012.4</v>
      </c>
      <c r="F229" s="17" t="s">
        <v>766</v>
      </c>
      <c r="G229" s="17" t="s">
        <v>5348</v>
      </c>
      <c r="H229" s="17">
        <v>7180020856</v>
      </c>
      <c r="I229" s="53"/>
    </row>
    <row r="230" spans="1:9" ht="39.9" customHeight="1" x14ac:dyDescent="0.2">
      <c r="A230" s="53">
        <v>37</v>
      </c>
      <c r="B230" s="17" t="s">
        <v>1158</v>
      </c>
      <c r="C230" s="17" t="s">
        <v>1159</v>
      </c>
      <c r="D230" s="17" t="s">
        <v>148</v>
      </c>
      <c r="E230" s="17">
        <v>2013.3</v>
      </c>
      <c r="F230" s="17" t="s">
        <v>766</v>
      </c>
      <c r="G230" s="17" t="s">
        <v>5349</v>
      </c>
      <c r="H230" s="17">
        <v>7180020864</v>
      </c>
      <c r="I230" s="53"/>
    </row>
    <row r="231" spans="1:9" ht="39.9" customHeight="1" x14ac:dyDescent="0.2">
      <c r="A231" s="53">
        <v>38</v>
      </c>
      <c r="B231" s="17" t="s">
        <v>1160</v>
      </c>
      <c r="C231" s="17" t="s">
        <v>1161</v>
      </c>
      <c r="D231" s="17" t="s">
        <v>156</v>
      </c>
      <c r="E231" s="17">
        <v>2013.4</v>
      </c>
      <c r="F231" s="17" t="s">
        <v>766</v>
      </c>
      <c r="G231" s="17" t="s">
        <v>5350</v>
      </c>
      <c r="H231" s="17">
        <v>7180020872</v>
      </c>
      <c r="I231" s="53"/>
    </row>
    <row r="232" spans="1:9" ht="39.9" customHeight="1" x14ac:dyDescent="0.2">
      <c r="A232" s="53">
        <v>39</v>
      </c>
      <c r="B232" s="17" t="s">
        <v>1162</v>
      </c>
      <c r="C232" s="17" t="s">
        <v>1163</v>
      </c>
      <c r="D232" s="17" t="s">
        <v>159</v>
      </c>
      <c r="E232" s="17">
        <v>2013.9</v>
      </c>
      <c r="F232" s="17" t="s">
        <v>766</v>
      </c>
      <c r="G232" s="17" t="s">
        <v>5351</v>
      </c>
      <c r="H232" s="17">
        <v>7180020880</v>
      </c>
      <c r="I232" s="53"/>
    </row>
    <row r="233" spans="1:9" ht="39.9" customHeight="1" x14ac:dyDescent="0.2">
      <c r="A233" s="53">
        <v>40</v>
      </c>
      <c r="B233" s="17" t="s">
        <v>1164</v>
      </c>
      <c r="C233" s="17" t="s">
        <v>1165</v>
      </c>
      <c r="D233" s="17" t="s">
        <v>614</v>
      </c>
      <c r="E233" s="17">
        <v>2013.3</v>
      </c>
      <c r="F233" s="17" t="s">
        <v>766</v>
      </c>
      <c r="G233" s="17" t="s">
        <v>5352</v>
      </c>
      <c r="H233" s="17">
        <v>7180020898</v>
      </c>
      <c r="I233" s="53"/>
    </row>
    <row r="234" spans="1:9" ht="39.9" customHeight="1" x14ac:dyDescent="0.2">
      <c r="A234" s="53">
        <v>41</v>
      </c>
      <c r="B234" s="17" t="s">
        <v>1166</v>
      </c>
      <c r="C234" s="17" t="s">
        <v>1167</v>
      </c>
      <c r="D234" s="17" t="s">
        <v>631</v>
      </c>
      <c r="E234" s="17">
        <v>2013.3</v>
      </c>
      <c r="F234" s="17" t="s">
        <v>766</v>
      </c>
      <c r="G234" s="17" t="s">
        <v>5353</v>
      </c>
      <c r="H234" s="17">
        <v>7180020906</v>
      </c>
      <c r="I234" s="53"/>
    </row>
    <row r="235" spans="1:9" ht="39.9" customHeight="1" x14ac:dyDescent="0.2">
      <c r="A235" s="53">
        <v>42</v>
      </c>
      <c r="B235" s="17" t="s">
        <v>1168</v>
      </c>
      <c r="C235" s="17" t="s">
        <v>1169</v>
      </c>
      <c r="D235" s="17" t="s">
        <v>238</v>
      </c>
      <c r="E235" s="17">
        <v>2013.4</v>
      </c>
      <c r="F235" s="17" t="s">
        <v>766</v>
      </c>
      <c r="G235" s="17" t="s">
        <v>5354</v>
      </c>
      <c r="H235" s="17">
        <v>7180020914</v>
      </c>
      <c r="I235" s="53"/>
    </row>
    <row r="236" spans="1:9" ht="39.9" customHeight="1" x14ac:dyDescent="0.2">
      <c r="A236" s="53">
        <v>43</v>
      </c>
      <c r="B236" s="17" t="s">
        <v>1170</v>
      </c>
      <c r="C236" s="17" t="s">
        <v>1171</v>
      </c>
      <c r="D236" s="17" t="s">
        <v>168</v>
      </c>
      <c r="E236" s="17">
        <v>2013.4</v>
      </c>
      <c r="F236" s="17" t="s">
        <v>766</v>
      </c>
      <c r="G236" s="17" t="s">
        <v>5355</v>
      </c>
      <c r="H236" s="17">
        <v>7180020922</v>
      </c>
      <c r="I236" s="53"/>
    </row>
    <row r="237" spans="1:9" ht="39.9" customHeight="1" x14ac:dyDescent="0.2">
      <c r="A237" s="53">
        <v>44</v>
      </c>
      <c r="B237" s="17" t="s">
        <v>1172</v>
      </c>
      <c r="C237" s="17" t="s">
        <v>1173</v>
      </c>
      <c r="D237" s="17" t="s">
        <v>307</v>
      </c>
      <c r="E237" s="17">
        <v>2013.4</v>
      </c>
      <c r="F237" s="17" t="s">
        <v>766</v>
      </c>
      <c r="G237" s="17" t="s">
        <v>5356</v>
      </c>
      <c r="H237" s="17">
        <v>7180020930</v>
      </c>
      <c r="I237" s="53"/>
    </row>
    <row r="238" spans="1:9" ht="39.9" customHeight="1" x14ac:dyDescent="0.2">
      <c r="A238" s="53">
        <v>45</v>
      </c>
      <c r="B238" s="17" t="s">
        <v>1174</v>
      </c>
      <c r="C238" s="17" t="s">
        <v>1175</v>
      </c>
      <c r="D238" s="17" t="s">
        <v>274</v>
      </c>
      <c r="E238" s="17">
        <v>2013.8</v>
      </c>
      <c r="F238" s="17" t="s">
        <v>766</v>
      </c>
      <c r="G238" s="17" t="s">
        <v>5357</v>
      </c>
      <c r="H238" s="17">
        <v>7180020948</v>
      </c>
      <c r="I238" s="53"/>
    </row>
    <row r="239" spans="1:9" ht="39.9" customHeight="1" x14ac:dyDescent="0.2">
      <c r="A239" s="53">
        <v>46</v>
      </c>
      <c r="B239" s="17" t="s">
        <v>1176</v>
      </c>
      <c r="C239" s="17" t="s">
        <v>1177</v>
      </c>
      <c r="D239" s="17" t="s">
        <v>233</v>
      </c>
      <c r="E239" s="17">
        <v>2013.5</v>
      </c>
      <c r="F239" s="17" t="s">
        <v>766</v>
      </c>
      <c r="G239" s="17" t="s">
        <v>5358</v>
      </c>
      <c r="H239" s="17">
        <v>7180020955</v>
      </c>
      <c r="I239" s="53"/>
    </row>
    <row r="240" spans="1:9" ht="39.9" customHeight="1" x14ac:dyDescent="0.2">
      <c r="A240" s="53">
        <v>47</v>
      </c>
      <c r="B240" s="17" t="s">
        <v>1178</v>
      </c>
      <c r="C240" s="17" t="s">
        <v>1179</v>
      </c>
      <c r="D240" s="17" t="s">
        <v>299</v>
      </c>
      <c r="E240" s="17">
        <v>2013.2</v>
      </c>
      <c r="F240" s="17" t="s">
        <v>766</v>
      </c>
      <c r="G240" s="17" t="s">
        <v>5359</v>
      </c>
      <c r="H240" s="17">
        <v>7180020963</v>
      </c>
      <c r="I240" s="53"/>
    </row>
    <row r="241" spans="1:9" ht="39.9" customHeight="1" x14ac:dyDescent="0.2">
      <c r="A241" s="53">
        <v>48</v>
      </c>
      <c r="B241" s="17" t="s">
        <v>1180</v>
      </c>
      <c r="C241" s="17" t="s">
        <v>1181</v>
      </c>
      <c r="D241" s="17" t="s">
        <v>153</v>
      </c>
      <c r="E241" s="17">
        <v>2007.1</v>
      </c>
      <c r="F241" s="17" t="s">
        <v>766</v>
      </c>
      <c r="G241" s="17" t="s">
        <v>5360</v>
      </c>
      <c r="H241" s="17">
        <v>7180020971</v>
      </c>
      <c r="I241" s="53"/>
    </row>
    <row r="242" spans="1:9" ht="39.9" customHeight="1" x14ac:dyDescent="0.2">
      <c r="A242" s="53">
        <v>49</v>
      </c>
      <c r="B242" s="17" t="s">
        <v>898</v>
      </c>
      <c r="C242" s="17" t="s">
        <v>1182</v>
      </c>
      <c r="D242" s="17" t="s">
        <v>900</v>
      </c>
      <c r="E242" s="17">
        <v>2005.3</v>
      </c>
      <c r="F242" s="17" t="s">
        <v>766</v>
      </c>
      <c r="G242" s="17" t="s">
        <v>5361</v>
      </c>
      <c r="H242" s="17">
        <v>7180020989</v>
      </c>
      <c r="I242" s="53"/>
    </row>
    <row r="243" spans="1:9" ht="39.9" customHeight="1" x14ac:dyDescent="0.2">
      <c r="A243" s="53"/>
      <c r="B243" s="192" t="s">
        <v>5374</v>
      </c>
      <c r="C243" s="57"/>
      <c r="D243" s="57"/>
      <c r="E243" s="57"/>
      <c r="F243" s="57"/>
      <c r="G243" s="57"/>
      <c r="H243" s="57"/>
      <c r="I243" s="53"/>
    </row>
    <row r="244" spans="1:9" ht="39.9" customHeight="1" thickBot="1" x14ac:dyDescent="0.25">
      <c r="A244" s="53"/>
      <c r="B244" s="13" t="s">
        <v>5362</v>
      </c>
      <c r="C244" s="13" t="s">
        <v>5363</v>
      </c>
      <c r="D244" s="13" t="s">
        <v>5364</v>
      </c>
      <c r="E244" s="13" t="s">
        <v>5365</v>
      </c>
      <c r="F244" s="13" t="s">
        <v>5366</v>
      </c>
      <c r="G244" s="13" t="s">
        <v>5368</v>
      </c>
      <c r="H244" s="13" t="s">
        <v>5367</v>
      </c>
      <c r="I244" s="53"/>
    </row>
    <row r="245" spans="1:9" ht="39.9" customHeight="1" thickTop="1" x14ac:dyDescent="0.2">
      <c r="A245" s="53">
        <v>1</v>
      </c>
      <c r="B245" s="32" t="s">
        <v>5770</v>
      </c>
      <c r="C245" s="32" t="s">
        <v>5796</v>
      </c>
      <c r="D245" s="32" t="s">
        <v>137</v>
      </c>
      <c r="E245" s="32" t="s">
        <v>6266</v>
      </c>
      <c r="F245" s="146" t="s">
        <v>5552</v>
      </c>
      <c r="G245" s="83" t="s">
        <v>6405</v>
      </c>
      <c r="H245" s="107">
        <v>7180024478</v>
      </c>
      <c r="I245" s="53"/>
    </row>
    <row r="246" spans="1:9" ht="39.9" customHeight="1" x14ac:dyDescent="0.2">
      <c r="A246" s="53">
        <v>2</v>
      </c>
      <c r="B246" s="34" t="s">
        <v>5784</v>
      </c>
      <c r="C246" s="34" t="s">
        <v>5818</v>
      </c>
      <c r="D246" s="34" t="s">
        <v>140</v>
      </c>
      <c r="E246" s="33">
        <v>41562</v>
      </c>
      <c r="F246" s="17" t="s">
        <v>5552</v>
      </c>
      <c r="G246" s="17" t="s">
        <v>6406</v>
      </c>
      <c r="H246" s="108">
        <v>7180024486</v>
      </c>
      <c r="I246" s="53"/>
    </row>
    <row r="247" spans="1:9" ht="39.9" customHeight="1" x14ac:dyDescent="0.2">
      <c r="A247" s="53">
        <v>3</v>
      </c>
      <c r="B247" s="34" t="s">
        <v>5785</v>
      </c>
      <c r="C247" s="34" t="s">
        <v>5819</v>
      </c>
      <c r="D247" s="34" t="s">
        <v>243</v>
      </c>
      <c r="E247" s="33">
        <v>41439</v>
      </c>
      <c r="F247" s="17" t="s">
        <v>5392</v>
      </c>
      <c r="G247" s="17" t="s">
        <v>6407</v>
      </c>
      <c r="H247" s="108">
        <v>7180024494</v>
      </c>
      <c r="I247" s="53"/>
    </row>
    <row r="248" spans="1:9" ht="39.9" customHeight="1" x14ac:dyDescent="0.2">
      <c r="A248" s="53">
        <v>4</v>
      </c>
      <c r="B248" s="34" t="s">
        <v>5789</v>
      </c>
      <c r="C248" s="34" t="s">
        <v>5824</v>
      </c>
      <c r="D248" s="34" t="s">
        <v>243</v>
      </c>
      <c r="E248" s="33">
        <v>41667</v>
      </c>
      <c r="F248" s="17" t="s">
        <v>5392</v>
      </c>
      <c r="G248" s="17" t="s">
        <v>6408</v>
      </c>
      <c r="H248" s="108">
        <v>7180024502</v>
      </c>
      <c r="I248" s="53"/>
    </row>
    <row r="249" spans="1:9" ht="39.9" customHeight="1" x14ac:dyDescent="0.2">
      <c r="A249" s="53">
        <v>5</v>
      </c>
      <c r="B249" s="34" t="s">
        <v>5790</v>
      </c>
      <c r="C249" s="34" t="s">
        <v>5826</v>
      </c>
      <c r="D249" s="34" t="s">
        <v>233</v>
      </c>
      <c r="E249" s="34" t="s">
        <v>6401</v>
      </c>
      <c r="F249" s="17" t="s">
        <v>5392</v>
      </c>
      <c r="G249" s="17" t="s">
        <v>6409</v>
      </c>
      <c r="H249" s="108">
        <v>7180024510</v>
      </c>
      <c r="I249" s="53"/>
    </row>
    <row r="250" spans="1:9" ht="39.9" customHeight="1" x14ac:dyDescent="0.2">
      <c r="A250" s="53">
        <v>6</v>
      </c>
      <c r="B250" s="34" t="s">
        <v>5783</v>
      </c>
      <c r="C250" s="34" t="s">
        <v>5817</v>
      </c>
      <c r="D250" s="34" t="s">
        <v>606</v>
      </c>
      <c r="E250" s="33">
        <v>41456</v>
      </c>
      <c r="F250" s="17" t="s">
        <v>5392</v>
      </c>
      <c r="G250" s="17" t="s">
        <v>6410</v>
      </c>
      <c r="H250" s="108">
        <v>7180024528</v>
      </c>
      <c r="I250" s="53"/>
    </row>
    <row r="251" spans="1:9" ht="39.9" customHeight="1" x14ac:dyDescent="0.2">
      <c r="A251" s="53">
        <v>7</v>
      </c>
      <c r="B251" s="34" t="s">
        <v>5779</v>
      </c>
      <c r="C251" s="34" t="s">
        <v>5808</v>
      </c>
      <c r="D251" s="34" t="s">
        <v>156</v>
      </c>
      <c r="E251" s="34" t="s">
        <v>6402</v>
      </c>
      <c r="F251" s="17" t="s">
        <v>5392</v>
      </c>
      <c r="G251" s="17" t="s">
        <v>6411</v>
      </c>
      <c r="H251" s="108">
        <v>7180024536</v>
      </c>
      <c r="I251" s="53"/>
    </row>
    <row r="252" spans="1:9" ht="39.9" customHeight="1" x14ac:dyDescent="0.2">
      <c r="A252" s="53">
        <v>8</v>
      </c>
      <c r="B252" s="34" t="s">
        <v>6375</v>
      </c>
      <c r="C252" s="34" t="s">
        <v>6376</v>
      </c>
      <c r="D252" s="34" t="s">
        <v>5519</v>
      </c>
      <c r="E252" s="34" t="s">
        <v>6263</v>
      </c>
      <c r="F252" s="17" t="s">
        <v>5392</v>
      </c>
      <c r="G252" s="17" t="s">
        <v>6412</v>
      </c>
      <c r="H252" s="108">
        <v>7180024544</v>
      </c>
      <c r="I252" s="53"/>
    </row>
    <row r="253" spans="1:9" ht="39.9" customHeight="1" x14ac:dyDescent="0.2">
      <c r="A253" s="53">
        <v>9</v>
      </c>
      <c r="B253" s="34" t="s">
        <v>6377</v>
      </c>
      <c r="C253" s="34" t="s">
        <v>5811</v>
      </c>
      <c r="D253" s="34" t="s">
        <v>2311</v>
      </c>
      <c r="E253" s="33">
        <v>41572</v>
      </c>
      <c r="F253" s="17" t="s">
        <v>5392</v>
      </c>
      <c r="G253" s="17" t="s">
        <v>6413</v>
      </c>
      <c r="H253" s="108">
        <v>7180024551</v>
      </c>
      <c r="I253" s="53"/>
    </row>
    <row r="254" spans="1:9" ht="39.9" customHeight="1" x14ac:dyDescent="0.2">
      <c r="A254" s="53">
        <v>10</v>
      </c>
      <c r="B254" s="34" t="s">
        <v>6378</v>
      </c>
      <c r="C254" s="34" t="s">
        <v>5795</v>
      </c>
      <c r="D254" s="34" t="s">
        <v>1373</v>
      </c>
      <c r="E254" s="34" t="s">
        <v>6401</v>
      </c>
      <c r="F254" s="17" t="s">
        <v>5392</v>
      </c>
      <c r="G254" s="17" t="s">
        <v>6414</v>
      </c>
      <c r="H254" s="108">
        <v>7180024569</v>
      </c>
      <c r="I254" s="53"/>
    </row>
    <row r="255" spans="1:9" ht="39.9" customHeight="1" x14ac:dyDescent="0.2">
      <c r="A255" s="53">
        <v>11</v>
      </c>
      <c r="B255" s="34" t="s">
        <v>6379</v>
      </c>
      <c r="C255" s="34" t="s">
        <v>5800</v>
      </c>
      <c r="D255" s="34" t="s">
        <v>140</v>
      </c>
      <c r="E255" s="33">
        <v>41465</v>
      </c>
      <c r="F255" s="17" t="s">
        <v>5392</v>
      </c>
      <c r="G255" s="17" t="s">
        <v>6415</v>
      </c>
      <c r="H255" s="108">
        <v>7180024577</v>
      </c>
      <c r="I255" s="53"/>
    </row>
    <row r="256" spans="1:9" ht="39.9" customHeight="1" x14ac:dyDescent="0.2">
      <c r="A256" s="53">
        <v>12</v>
      </c>
      <c r="B256" s="34" t="s">
        <v>6380</v>
      </c>
      <c r="C256" s="34" t="s">
        <v>6381</v>
      </c>
      <c r="D256" s="34" t="s">
        <v>153</v>
      </c>
      <c r="E256" s="33">
        <v>41440</v>
      </c>
      <c r="F256" s="17" t="s">
        <v>5392</v>
      </c>
      <c r="G256" s="17" t="s">
        <v>6416</v>
      </c>
      <c r="H256" s="108">
        <v>7180024585</v>
      </c>
      <c r="I256" s="53"/>
    </row>
    <row r="257" spans="1:9" ht="39.9" customHeight="1" x14ac:dyDescent="0.2">
      <c r="A257" s="53">
        <v>13</v>
      </c>
      <c r="B257" s="34" t="s">
        <v>6382</v>
      </c>
      <c r="C257" s="34" t="s">
        <v>5797</v>
      </c>
      <c r="D257" s="34" t="s">
        <v>287</v>
      </c>
      <c r="E257" s="34" t="s">
        <v>6263</v>
      </c>
      <c r="F257" s="17" t="s">
        <v>5392</v>
      </c>
      <c r="G257" s="17" t="s">
        <v>6417</v>
      </c>
      <c r="H257" s="108">
        <v>7180024593</v>
      </c>
      <c r="I257" s="53"/>
    </row>
    <row r="258" spans="1:9" ht="39.9" customHeight="1" x14ac:dyDescent="0.2">
      <c r="A258" s="53">
        <v>14</v>
      </c>
      <c r="B258" s="34" t="s">
        <v>6383</v>
      </c>
      <c r="C258" s="34" t="s">
        <v>5799</v>
      </c>
      <c r="D258" s="34" t="s">
        <v>156</v>
      </c>
      <c r="E258" s="34" t="s">
        <v>6265</v>
      </c>
      <c r="F258" s="17" t="s">
        <v>5392</v>
      </c>
      <c r="G258" s="17" t="s">
        <v>6418</v>
      </c>
      <c r="H258" s="108">
        <v>7180024601</v>
      </c>
      <c r="I258" s="53"/>
    </row>
    <row r="259" spans="1:9" ht="39.9" customHeight="1" x14ac:dyDescent="0.2">
      <c r="A259" s="53">
        <v>15</v>
      </c>
      <c r="B259" s="34" t="s">
        <v>6384</v>
      </c>
      <c r="C259" s="34" t="s">
        <v>6385</v>
      </c>
      <c r="D259" s="34" t="s">
        <v>137</v>
      </c>
      <c r="E259" s="33">
        <v>41680</v>
      </c>
      <c r="F259" s="17" t="s">
        <v>5392</v>
      </c>
      <c r="G259" s="17" t="s">
        <v>6419</v>
      </c>
      <c r="H259" s="108">
        <v>7180024619</v>
      </c>
      <c r="I259" s="53"/>
    </row>
    <row r="260" spans="1:9" ht="39.9" customHeight="1" x14ac:dyDescent="0.2">
      <c r="A260" s="53">
        <v>16</v>
      </c>
      <c r="B260" s="34" t="s">
        <v>6386</v>
      </c>
      <c r="C260" s="34" t="s">
        <v>5807</v>
      </c>
      <c r="D260" s="34" t="s">
        <v>137</v>
      </c>
      <c r="E260" s="33">
        <v>41364</v>
      </c>
      <c r="F260" s="17" t="s">
        <v>5392</v>
      </c>
      <c r="G260" s="17" t="s">
        <v>6420</v>
      </c>
      <c r="H260" s="108">
        <v>7180024627</v>
      </c>
      <c r="I260" s="53"/>
    </row>
    <row r="261" spans="1:9" ht="39.9" customHeight="1" x14ac:dyDescent="0.2">
      <c r="A261" s="53">
        <v>17</v>
      </c>
      <c r="B261" s="34" t="s">
        <v>6387</v>
      </c>
      <c r="C261" s="34" t="s">
        <v>5809</v>
      </c>
      <c r="D261" s="34" t="s">
        <v>626</v>
      </c>
      <c r="E261" s="33">
        <v>41608</v>
      </c>
      <c r="F261" s="17" t="s">
        <v>5392</v>
      </c>
      <c r="G261" s="17" t="s">
        <v>6421</v>
      </c>
      <c r="H261" s="108">
        <v>7180024635</v>
      </c>
      <c r="I261" s="53"/>
    </row>
    <row r="262" spans="1:9" ht="39.9" customHeight="1" x14ac:dyDescent="0.2">
      <c r="A262" s="53">
        <v>18</v>
      </c>
      <c r="B262" s="34" t="s">
        <v>6388</v>
      </c>
      <c r="C262" s="34" t="s">
        <v>6389</v>
      </c>
      <c r="D262" s="34" t="s">
        <v>204</v>
      </c>
      <c r="E262" s="34" t="s">
        <v>6271</v>
      </c>
      <c r="F262" s="17" t="s">
        <v>5392</v>
      </c>
      <c r="G262" s="17" t="s">
        <v>6422</v>
      </c>
      <c r="H262" s="108">
        <v>7180024643</v>
      </c>
      <c r="I262" s="53"/>
    </row>
    <row r="263" spans="1:9" ht="39.9" customHeight="1" x14ac:dyDescent="0.2">
      <c r="A263" s="53">
        <v>19</v>
      </c>
      <c r="B263" s="34" t="s">
        <v>6390</v>
      </c>
      <c r="C263" s="34" t="s">
        <v>5815</v>
      </c>
      <c r="D263" s="34" t="s">
        <v>614</v>
      </c>
      <c r="E263" s="34" t="s">
        <v>6403</v>
      </c>
      <c r="F263" s="17" t="s">
        <v>5392</v>
      </c>
      <c r="G263" s="17" t="s">
        <v>6423</v>
      </c>
      <c r="H263" s="108">
        <v>7180024650</v>
      </c>
      <c r="I263" s="53"/>
    </row>
    <row r="264" spans="1:9" ht="39.9" customHeight="1" x14ac:dyDescent="0.2">
      <c r="A264" s="53">
        <v>20</v>
      </c>
      <c r="B264" s="34" t="s">
        <v>6391</v>
      </c>
      <c r="C264" s="34" t="s">
        <v>6392</v>
      </c>
      <c r="D264" s="34" t="s">
        <v>140</v>
      </c>
      <c r="E264" s="33">
        <v>41564</v>
      </c>
      <c r="F264" s="17" t="s">
        <v>5392</v>
      </c>
      <c r="G264" s="17" t="s">
        <v>6424</v>
      </c>
      <c r="H264" s="108">
        <v>7180024668</v>
      </c>
      <c r="I264" s="53"/>
    </row>
    <row r="265" spans="1:9" ht="39.9" customHeight="1" x14ac:dyDescent="0.2">
      <c r="A265" s="53">
        <v>21</v>
      </c>
      <c r="B265" s="34" t="s">
        <v>6393</v>
      </c>
      <c r="C265" s="34" t="s">
        <v>5816</v>
      </c>
      <c r="D265" s="34" t="s">
        <v>153</v>
      </c>
      <c r="E265" s="33">
        <v>41718</v>
      </c>
      <c r="F265" s="17" t="s">
        <v>5392</v>
      </c>
      <c r="G265" s="17" t="s">
        <v>6425</v>
      </c>
      <c r="H265" s="108">
        <v>7180024676</v>
      </c>
      <c r="I265" s="53"/>
    </row>
    <row r="266" spans="1:9" ht="39.9" customHeight="1" x14ac:dyDescent="0.2">
      <c r="A266" s="53">
        <v>22</v>
      </c>
      <c r="B266" s="34" t="s">
        <v>6394</v>
      </c>
      <c r="C266" s="34" t="s">
        <v>6395</v>
      </c>
      <c r="D266" s="34" t="s">
        <v>182</v>
      </c>
      <c r="E266" s="33">
        <v>41577</v>
      </c>
      <c r="F266" s="17" t="s">
        <v>5392</v>
      </c>
      <c r="G266" s="17" t="s">
        <v>6426</v>
      </c>
      <c r="H266" s="108">
        <v>7180024684</v>
      </c>
      <c r="I266" s="53"/>
    </row>
    <row r="267" spans="1:9" ht="39.9" customHeight="1" x14ac:dyDescent="0.2">
      <c r="A267" s="53">
        <v>23</v>
      </c>
      <c r="B267" s="34" t="s">
        <v>6396</v>
      </c>
      <c r="C267" s="34" t="s">
        <v>6397</v>
      </c>
      <c r="D267" s="34" t="s">
        <v>623</v>
      </c>
      <c r="E267" s="34" t="s">
        <v>6261</v>
      </c>
      <c r="F267" s="17" t="s">
        <v>5392</v>
      </c>
      <c r="G267" s="17" t="s">
        <v>6427</v>
      </c>
      <c r="H267" s="108">
        <v>7180024692</v>
      </c>
      <c r="I267" s="53"/>
    </row>
    <row r="268" spans="1:9" ht="39.9" customHeight="1" x14ac:dyDescent="0.2">
      <c r="A268" s="53">
        <v>24</v>
      </c>
      <c r="B268" s="34" t="s">
        <v>6398</v>
      </c>
      <c r="C268" s="34" t="s">
        <v>5821</v>
      </c>
      <c r="D268" s="34" t="s">
        <v>233</v>
      </c>
      <c r="E268" s="34" t="s">
        <v>6261</v>
      </c>
      <c r="F268" s="17" t="s">
        <v>5392</v>
      </c>
      <c r="G268" s="17" t="s">
        <v>6428</v>
      </c>
      <c r="H268" s="108">
        <v>7180024700</v>
      </c>
      <c r="I268" s="53"/>
    </row>
    <row r="269" spans="1:9" ht="39.9" customHeight="1" x14ac:dyDescent="0.2">
      <c r="A269" s="53">
        <v>25</v>
      </c>
      <c r="B269" s="34" t="s">
        <v>5788</v>
      </c>
      <c r="C269" s="34" t="s">
        <v>5823</v>
      </c>
      <c r="D269" s="34" t="s">
        <v>287</v>
      </c>
      <c r="E269" s="34" t="s">
        <v>6404</v>
      </c>
      <c r="F269" s="17" t="s">
        <v>5392</v>
      </c>
      <c r="G269" s="17" t="s">
        <v>6429</v>
      </c>
      <c r="H269" s="108">
        <v>7180024718</v>
      </c>
      <c r="I269" s="53"/>
    </row>
    <row r="270" spans="1:9" ht="39.9" customHeight="1" x14ac:dyDescent="0.2">
      <c r="A270" s="53">
        <v>26</v>
      </c>
      <c r="B270" s="34" t="s">
        <v>6399</v>
      </c>
      <c r="C270" s="34" t="s">
        <v>6400</v>
      </c>
      <c r="D270" s="34" t="s">
        <v>156</v>
      </c>
      <c r="E270" s="34" t="s">
        <v>6269</v>
      </c>
      <c r="F270" s="17" t="s">
        <v>5392</v>
      </c>
      <c r="G270" s="17" t="s">
        <v>6430</v>
      </c>
      <c r="H270" s="108">
        <v>7180024726</v>
      </c>
      <c r="I270" s="53"/>
    </row>
    <row r="271" spans="1:9" ht="39.9" customHeight="1" x14ac:dyDescent="0.2">
      <c r="A271" s="53">
        <v>27</v>
      </c>
      <c r="B271" s="34" t="s">
        <v>5791</v>
      </c>
      <c r="C271" s="34" t="s">
        <v>5827</v>
      </c>
      <c r="D271" s="34" t="s">
        <v>238</v>
      </c>
      <c r="E271" s="33">
        <v>41480</v>
      </c>
      <c r="F271" s="17" t="s">
        <v>5392</v>
      </c>
      <c r="G271" s="17" t="s">
        <v>6431</v>
      </c>
      <c r="H271" s="108">
        <v>7180024734</v>
      </c>
      <c r="I271" s="53"/>
    </row>
    <row r="272" spans="1:9" ht="39.9" customHeight="1" x14ac:dyDescent="0.2">
      <c r="A272" s="53">
        <v>28</v>
      </c>
      <c r="B272" s="34" t="s">
        <v>5793</v>
      </c>
      <c r="C272" s="34" t="s">
        <v>5829</v>
      </c>
      <c r="D272" s="34" t="s">
        <v>5545</v>
      </c>
      <c r="E272" s="33">
        <v>41579</v>
      </c>
      <c r="F272" s="17" t="s">
        <v>5392</v>
      </c>
      <c r="G272" s="17" t="s">
        <v>6432</v>
      </c>
      <c r="H272" s="108">
        <v>7180024742</v>
      </c>
      <c r="I272" s="53"/>
    </row>
    <row r="273" spans="1:9" ht="39.9" customHeight="1" x14ac:dyDescent="0.2">
      <c r="A273" s="53">
        <v>29</v>
      </c>
      <c r="B273" s="34" t="s">
        <v>5782</v>
      </c>
      <c r="C273" s="34" t="s">
        <v>5813</v>
      </c>
      <c r="D273" s="34" t="s">
        <v>3439</v>
      </c>
      <c r="E273" s="33">
        <v>41680</v>
      </c>
      <c r="F273" s="17" t="s">
        <v>5392</v>
      </c>
      <c r="G273" s="17" t="s">
        <v>6433</v>
      </c>
      <c r="H273" s="108">
        <v>7180024759</v>
      </c>
      <c r="I273" s="53"/>
    </row>
    <row r="274" spans="1:9" ht="39.9" customHeight="1" x14ac:dyDescent="0.2">
      <c r="A274" s="53">
        <v>30</v>
      </c>
      <c r="B274" s="34" t="s">
        <v>5769</v>
      </c>
      <c r="C274" s="34" t="s">
        <v>5794</v>
      </c>
      <c r="D274" s="34" t="s">
        <v>140</v>
      </c>
      <c r="E274" s="33">
        <v>41537</v>
      </c>
      <c r="F274" s="17" t="s">
        <v>5392</v>
      </c>
      <c r="G274" s="17" t="s">
        <v>6434</v>
      </c>
      <c r="H274" s="108">
        <v>7180024767</v>
      </c>
      <c r="I274" s="53"/>
    </row>
    <row r="275" spans="1:9" ht="39.9" customHeight="1" x14ac:dyDescent="0.2">
      <c r="A275" s="53">
        <v>31</v>
      </c>
      <c r="B275" s="34" t="s">
        <v>5775</v>
      </c>
      <c r="C275" s="34" t="s">
        <v>5803</v>
      </c>
      <c r="D275" s="34" t="s">
        <v>307</v>
      </c>
      <c r="E275" s="33">
        <v>41735</v>
      </c>
      <c r="F275" s="17" t="s">
        <v>5392</v>
      </c>
      <c r="G275" s="17" t="s">
        <v>6435</v>
      </c>
      <c r="H275" s="108">
        <v>7180024775</v>
      </c>
      <c r="I275" s="53"/>
    </row>
    <row r="276" spans="1:9" ht="39.9" customHeight="1" x14ac:dyDescent="0.2">
      <c r="A276" s="53">
        <v>32</v>
      </c>
      <c r="B276" s="34" t="s">
        <v>5776</v>
      </c>
      <c r="C276" s="34" t="s">
        <v>5804</v>
      </c>
      <c r="D276" s="34" t="s">
        <v>153</v>
      </c>
      <c r="E276" s="33">
        <v>41769</v>
      </c>
      <c r="F276" s="17" t="s">
        <v>5392</v>
      </c>
      <c r="G276" s="17" t="s">
        <v>6436</v>
      </c>
      <c r="H276" s="108">
        <v>7180024783</v>
      </c>
      <c r="I276" s="53"/>
    </row>
    <row r="277" spans="1:9" ht="39.9" customHeight="1" x14ac:dyDescent="0.2">
      <c r="A277" s="53">
        <v>33</v>
      </c>
      <c r="B277" s="34" t="s">
        <v>5771</v>
      </c>
      <c r="C277" s="34" t="s">
        <v>5798</v>
      </c>
      <c r="D277" s="34" t="s">
        <v>153</v>
      </c>
      <c r="E277" s="33">
        <v>41518</v>
      </c>
      <c r="F277" s="17" t="s">
        <v>5392</v>
      </c>
      <c r="G277" s="17" t="s">
        <v>6437</v>
      </c>
      <c r="H277" s="108">
        <v>7180024791</v>
      </c>
      <c r="I277" s="53"/>
    </row>
    <row r="278" spans="1:9" ht="39.9" customHeight="1" x14ac:dyDescent="0.2">
      <c r="A278" s="53">
        <v>34</v>
      </c>
      <c r="B278" s="34" t="s">
        <v>5777</v>
      </c>
      <c r="C278" s="34" t="s">
        <v>5805</v>
      </c>
      <c r="D278" s="34" t="s">
        <v>153</v>
      </c>
      <c r="E278" s="33">
        <v>41810</v>
      </c>
      <c r="F278" s="17" t="s">
        <v>5392</v>
      </c>
      <c r="G278" s="17" t="s">
        <v>6438</v>
      </c>
      <c r="H278" s="108">
        <v>7180024809</v>
      </c>
      <c r="I278" s="53"/>
    </row>
    <row r="279" spans="1:9" ht="39.9" customHeight="1" x14ac:dyDescent="0.2">
      <c r="A279" s="53">
        <v>35</v>
      </c>
      <c r="B279" s="34" t="s">
        <v>5773</v>
      </c>
      <c r="C279" s="34" t="s">
        <v>5801</v>
      </c>
      <c r="D279" s="34" t="s">
        <v>156</v>
      </c>
      <c r="E279" s="34" t="s">
        <v>6261</v>
      </c>
      <c r="F279" s="17" t="s">
        <v>5392</v>
      </c>
      <c r="G279" s="17" t="s">
        <v>6439</v>
      </c>
      <c r="H279" s="108">
        <v>7180024817</v>
      </c>
      <c r="I279" s="53"/>
    </row>
    <row r="280" spans="1:9" ht="39.9" customHeight="1" x14ac:dyDescent="0.2">
      <c r="A280" s="53">
        <v>36</v>
      </c>
      <c r="B280" s="34" t="s">
        <v>5786</v>
      </c>
      <c r="C280" s="34" t="s">
        <v>5820</v>
      </c>
      <c r="D280" s="34" t="s">
        <v>159</v>
      </c>
      <c r="E280" s="33">
        <v>41698</v>
      </c>
      <c r="F280" s="17" t="s">
        <v>5392</v>
      </c>
      <c r="G280" s="17" t="s">
        <v>6440</v>
      </c>
      <c r="H280" s="108">
        <v>7180024825</v>
      </c>
      <c r="I280" s="53"/>
    </row>
    <row r="281" spans="1:9" ht="39.9" customHeight="1" x14ac:dyDescent="0.2">
      <c r="A281" s="53">
        <v>37</v>
      </c>
      <c r="B281" s="34" t="s">
        <v>5774</v>
      </c>
      <c r="C281" s="34" t="s">
        <v>5802</v>
      </c>
      <c r="D281" s="34" t="s">
        <v>230</v>
      </c>
      <c r="E281" s="33">
        <v>41701</v>
      </c>
      <c r="F281" s="17" t="s">
        <v>5392</v>
      </c>
      <c r="G281" s="17" t="s">
        <v>6441</v>
      </c>
      <c r="H281" s="108">
        <v>7180024833</v>
      </c>
      <c r="I281" s="53"/>
    </row>
    <row r="282" spans="1:9" ht="39.9" customHeight="1" x14ac:dyDescent="0.2">
      <c r="A282" s="53">
        <v>38</v>
      </c>
      <c r="B282" s="34" t="s">
        <v>5787</v>
      </c>
      <c r="C282" s="34" t="s">
        <v>5822</v>
      </c>
      <c r="D282" s="34" t="s">
        <v>159</v>
      </c>
      <c r="E282" s="33">
        <v>41486</v>
      </c>
      <c r="F282" s="17" t="s">
        <v>5392</v>
      </c>
      <c r="G282" s="17" t="s">
        <v>6442</v>
      </c>
      <c r="H282" s="108">
        <v>7180024841</v>
      </c>
      <c r="I282" s="53"/>
    </row>
    <row r="283" spans="1:9" ht="39.9" customHeight="1" x14ac:dyDescent="0.2">
      <c r="A283" s="53">
        <v>39</v>
      </c>
      <c r="B283" s="34" t="s">
        <v>5772</v>
      </c>
      <c r="C283" s="34" t="s">
        <v>5735</v>
      </c>
      <c r="D283" s="34" t="s">
        <v>5494</v>
      </c>
      <c r="E283" s="34" t="s">
        <v>6264</v>
      </c>
      <c r="F283" s="17" t="s">
        <v>5392</v>
      </c>
      <c r="G283" s="17" t="s">
        <v>6443</v>
      </c>
      <c r="H283" s="108">
        <v>7180024858</v>
      </c>
      <c r="I283" s="53"/>
    </row>
    <row r="284" spans="1:9" ht="39.9" customHeight="1" x14ac:dyDescent="0.2">
      <c r="A284" s="53">
        <v>40</v>
      </c>
      <c r="B284" s="34" t="s">
        <v>5778</v>
      </c>
      <c r="C284" s="34" t="s">
        <v>5806</v>
      </c>
      <c r="D284" s="34" t="s">
        <v>253</v>
      </c>
      <c r="E284" s="34" t="s">
        <v>6269</v>
      </c>
      <c r="F284" s="17" t="s">
        <v>5392</v>
      </c>
      <c r="G284" s="17" t="s">
        <v>6444</v>
      </c>
      <c r="H284" s="108">
        <v>7180024866</v>
      </c>
      <c r="I284" s="53"/>
    </row>
    <row r="285" spans="1:9" ht="39.9" customHeight="1" x14ac:dyDescent="0.2">
      <c r="A285" s="53">
        <v>41</v>
      </c>
      <c r="B285" s="34" t="s">
        <v>5780</v>
      </c>
      <c r="C285" s="34" t="s">
        <v>5810</v>
      </c>
      <c r="D285" s="34" t="s">
        <v>221</v>
      </c>
      <c r="E285" s="34" t="s">
        <v>6270</v>
      </c>
      <c r="F285" s="17" t="s">
        <v>5392</v>
      </c>
      <c r="G285" s="17" t="s">
        <v>6445</v>
      </c>
      <c r="H285" s="108">
        <v>7180024874</v>
      </c>
      <c r="I285" s="53"/>
    </row>
    <row r="286" spans="1:9" ht="39.9" customHeight="1" x14ac:dyDescent="0.2">
      <c r="A286" s="53">
        <v>42</v>
      </c>
      <c r="B286" s="34" t="s">
        <v>5792</v>
      </c>
      <c r="C286" s="34" t="s">
        <v>5828</v>
      </c>
      <c r="D286" s="34" t="s">
        <v>589</v>
      </c>
      <c r="E286" s="33">
        <v>41754</v>
      </c>
      <c r="F286" s="17" t="s">
        <v>5392</v>
      </c>
      <c r="G286" s="17" t="s">
        <v>6446</v>
      </c>
      <c r="H286" s="108">
        <v>7180024882</v>
      </c>
      <c r="I286" s="53"/>
    </row>
    <row r="287" spans="1:9" ht="39.9" customHeight="1" thickBot="1" x14ac:dyDescent="0.25">
      <c r="A287" s="53">
        <v>43</v>
      </c>
      <c r="B287" s="209" t="s">
        <v>5781</v>
      </c>
      <c r="C287" s="209" t="s">
        <v>5812</v>
      </c>
      <c r="D287" s="209" t="s">
        <v>243</v>
      </c>
      <c r="E287" s="35">
        <v>41593</v>
      </c>
      <c r="F287" s="58" t="s">
        <v>5392</v>
      </c>
      <c r="G287" s="58" t="s">
        <v>6447</v>
      </c>
      <c r="H287" s="109">
        <v>7180024890</v>
      </c>
      <c r="I287" s="53"/>
    </row>
    <row r="288" spans="1:9" ht="39.9" customHeight="1" x14ac:dyDescent="0.2">
      <c r="A288" s="53"/>
      <c r="B288" s="192" t="s">
        <v>5375</v>
      </c>
      <c r="C288" s="57"/>
      <c r="D288" s="57"/>
      <c r="E288" s="57"/>
      <c r="F288" s="57"/>
      <c r="G288" s="57"/>
      <c r="H288" s="57"/>
      <c r="I288" s="53"/>
    </row>
    <row r="289" spans="1:9" ht="39.9" customHeight="1" thickBot="1" x14ac:dyDescent="0.25">
      <c r="A289" s="53"/>
      <c r="B289" s="13" t="s">
        <v>5362</v>
      </c>
      <c r="C289" s="13" t="s">
        <v>5363</v>
      </c>
      <c r="D289" s="13" t="s">
        <v>5364</v>
      </c>
      <c r="E289" s="13" t="s">
        <v>5365</v>
      </c>
      <c r="F289" s="13" t="s">
        <v>5366</v>
      </c>
      <c r="G289" s="13" t="s">
        <v>5368</v>
      </c>
      <c r="H289" s="13" t="s">
        <v>5367</v>
      </c>
      <c r="I289" s="53"/>
    </row>
    <row r="290" spans="1:9" ht="39.9" customHeight="1" thickTop="1" x14ac:dyDescent="0.2">
      <c r="A290" s="53">
        <v>1</v>
      </c>
      <c r="B290" s="32" t="s">
        <v>5858</v>
      </c>
      <c r="C290" s="32" t="s">
        <v>5891</v>
      </c>
      <c r="D290" s="32" t="s">
        <v>243</v>
      </c>
      <c r="E290" s="26">
        <v>41807</v>
      </c>
      <c r="F290" s="60" t="s">
        <v>5392</v>
      </c>
      <c r="G290" s="83" t="s">
        <v>6452</v>
      </c>
      <c r="H290" s="107">
        <v>7180024908</v>
      </c>
      <c r="I290" s="53"/>
    </row>
    <row r="291" spans="1:9" ht="39.9" customHeight="1" x14ac:dyDescent="0.2">
      <c r="A291" s="53">
        <v>2</v>
      </c>
      <c r="B291" s="34" t="s">
        <v>5848</v>
      </c>
      <c r="C291" s="34" t="s">
        <v>5817</v>
      </c>
      <c r="D291" s="34" t="s">
        <v>606</v>
      </c>
      <c r="E291" s="27">
        <v>41456</v>
      </c>
      <c r="F291" s="17" t="s">
        <v>5392</v>
      </c>
      <c r="G291" s="17" t="s">
        <v>6453</v>
      </c>
      <c r="H291" s="108">
        <v>7180024916</v>
      </c>
      <c r="I291" s="53"/>
    </row>
    <row r="292" spans="1:9" ht="39.9" customHeight="1" x14ac:dyDescent="0.2">
      <c r="A292" s="53">
        <v>3</v>
      </c>
      <c r="B292" s="34" t="s">
        <v>5864</v>
      </c>
      <c r="C292" s="34" t="s">
        <v>5898</v>
      </c>
      <c r="D292" s="34" t="s">
        <v>179</v>
      </c>
      <c r="E292" s="27">
        <v>41633</v>
      </c>
      <c r="F292" s="17" t="s">
        <v>5392</v>
      </c>
      <c r="G292" s="17" t="s">
        <v>6454</v>
      </c>
      <c r="H292" s="108">
        <v>7180024924</v>
      </c>
      <c r="I292" s="53"/>
    </row>
    <row r="293" spans="1:9" ht="39.9" customHeight="1" x14ac:dyDescent="0.2">
      <c r="A293" s="53">
        <v>4</v>
      </c>
      <c r="B293" s="34" t="s">
        <v>5859</v>
      </c>
      <c r="C293" s="34" t="s">
        <v>5825</v>
      </c>
      <c r="D293" s="34" t="s">
        <v>143</v>
      </c>
      <c r="E293" s="28" t="s">
        <v>6266</v>
      </c>
      <c r="F293" s="17" t="s">
        <v>5392</v>
      </c>
      <c r="G293" s="17" t="s">
        <v>6455</v>
      </c>
      <c r="H293" s="108">
        <v>7180024932</v>
      </c>
      <c r="I293" s="53"/>
    </row>
    <row r="294" spans="1:9" ht="39.9" customHeight="1" x14ac:dyDescent="0.2">
      <c r="A294" s="53">
        <v>5</v>
      </c>
      <c r="B294" s="34" t="s">
        <v>5851</v>
      </c>
      <c r="C294" s="34" t="s">
        <v>5884</v>
      </c>
      <c r="D294" s="34" t="s">
        <v>156</v>
      </c>
      <c r="E294" s="28" t="s">
        <v>6403</v>
      </c>
      <c r="F294" s="17" t="s">
        <v>5392</v>
      </c>
      <c r="G294" s="17" t="s">
        <v>6456</v>
      </c>
      <c r="H294" s="108">
        <v>7180024940</v>
      </c>
      <c r="I294" s="53"/>
    </row>
    <row r="295" spans="1:9" ht="39.9" customHeight="1" x14ac:dyDescent="0.2">
      <c r="A295" s="53">
        <v>6</v>
      </c>
      <c r="B295" s="34" t="s">
        <v>6448</v>
      </c>
      <c r="C295" s="34" t="s">
        <v>5892</v>
      </c>
      <c r="D295" s="34" t="s">
        <v>274</v>
      </c>
      <c r="E295" s="27">
        <v>41503</v>
      </c>
      <c r="F295" s="17" t="s">
        <v>5392</v>
      </c>
      <c r="G295" s="17" t="s">
        <v>6457</v>
      </c>
      <c r="H295" s="108">
        <v>7180024957</v>
      </c>
      <c r="I295" s="53"/>
    </row>
    <row r="296" spans="1:9" ht="39.9" customHeight="1" x14ac:dyDescent="0.2">
      <c r="A296" s="53">
        <v>7</v>
      </c>
      <c r="B296" s="34" t="s">
        <v>6449</v>
      </c>
      <c r="C296" s="34" t="s">
        <v>5894</v>
      </c>
      <c r="D296" s="34" t="s">
        <v>179</v>
      </c>
      <c r="E296" s="27">
        <v>41542</v>
      </c>
      <c r="F296" s="17" t="s">
        <v>5392</v>
      </c>
      <c r="G296" s="17" t="s">
        <v>6458</v>
      </c>
      <c r="H296" s="108">
        <v>7180024965</v>
      </c>
      <c r="I296" s="53"/>
    </row>
    <row r="297" spans="1:9" ht="39.9" customHeight="1" x14ac:dyDescent="0.2">
      <c r="A297" s="53">
        <v>8</v>
      </c>
      <c r="B297" s="34" t="s">
        <v>5832</v>
      </c>
      <c r="C297" s="34" t="s">
        <v>5799</v>
      </c>
      <c r="D297" s="34" t="s">
        <v>156</v>
      </c>
      <c r="E297" s="28" t="s">
        <v>6263</v>
      </c>
      <c r="F297" s="17" t="s">
        <v>5392</v>
      </c>
      <c r="G297" s="17" t="s">
        <v>6459</v>
      </c>
      <c r="H297" s="108">
        <v>7180024973</v>
      </c>
      <c r="I297" s="53"/>
    </row>
    <row r="298" spans="1:9" ht="39.9" customHeight="1" x14ac:dyDescent="0.2">
      <c r="A298" s="53">
        <v>9</v>
      </c>
      <c r="B298" s="34" t="s">
        <v>5833</v>
      </c>
      <c r="C298" s="34" t="s">
        <v>5870</v>
      </c>
      <c r="D298" s="34" t="s">
        <v>274</v>
      </c>
      <c r="E298" s="27">
        <v>41475</v>
      </c>
      <c r="F298" s="17" t="s">
        <v>5392</v>
      </c>
      <c r="G298" s="17" t="s">
        <v>6460</v>
      </c>
      <c r="H298" s="108">
        <v>7180024981</v>
      </c>
      <c r="I298" s="53"/>
    </row>
    <row r="299" spans="1:9" ht="39.9" customHeight="1" x14ac:dyDescent="0.2">
      <c r="A299" s="53">
        <v>10</v>
      </c>
      <c r="B299" s="34" t="s">
        <v>5835</v>
      </c>
      <c r="C299" s="34" t="s">
        <v>5872</v>
      </c>
      <c r="D299" s="34" t="s">
        <v>848</v>
      </c>
      <c r="E299" s="27">
        <v>41820</v>
      </c>
      <c r="F299" s="17" t="s">
        <v>5392</v>
      </c>
      <c r="G299" s="17" t="s">
        <v>6461</v>
      </c>
      <c r="H299" s="108">
        <v>7180024999</v>
      </c>
      <c r="I299" s="53"/>
    </row>
    <row r="300" spans="1:9" ht="39.9" customHeight="1" x14ac:dyDescent="0.2">
      <c r="A300" s="53">
        <v>11</v>
      </c>
      <c r="B300" s="34" t="s">
        <v>5836</v>
      </c>
      <c r="C300" s="34" t="s">
        <v>5873</v>
      </c>
      <c r="D300" s="34" t="s">
        <v>606</v>
      </c>
      <c r="E300" s="27">
        <v>41419</v>
      </c>
      <c r="F300" s="17" t="s">
        <v>5392</v>
      </c>
      <c r="G300" s="17" t="s">
        <v>6462</v>
      </c>
      <c r="H300" s="108">
        <v>7180025004</v>
      </c>
      <c r="I300" s="53"/>
    </row>
    <row r="301" spans="1:9" ht="39.9" customHeight="1" x14ac:dyDescent="0.2">
      <c r="A301" s="53">
        <v>12</v>
      </c>
      <c r="B301" s="34" t="s">
        <v>5842</v>
      </c>
      <c r="C301" s="34" t="s">
        <v>5879</v>
      </c>
      <c r="D301" s="34" t="s">
        <v>287</v>
      </c>
      <c r="E301" s="28" t="s">
        <v>6270</v>
      </c>
      <c r="F301" s="17" t="s">
        <v>5392</v>
      </c>
      <c r="G301" s="17" t="s">
        <v>6463</v>
      </c>
      <c r="H301" s="108">
        <v>7180025012</v>
      </c>
      <c r="I301" s="53"/>
    </row>
    <row r="302" spans="1:9" ht="39.9" customHeight="1" x14ac:dyDescent="0.2">
      <c r="A302" s="53">
        <v>13</v>
      </c>
      <c r="B302" s="34" t="s">
        <v>5843</v>
      </c>
      <c r="C302" s="34" t="s">
        <v>5880</v>
      </c>
      <c r="D302" s="34" t="s">
        <v>156</v>
      </c>
      <c r="E302" s="28" t="s">
        <v>6271</v>
      </c>
      <c r="F302" s="17" t="s">
        <v>5392</v>
      </c>
      <c r="G302" s="17" t="s">
        <v>6464</v>
      </c>
      <c r="H302" s="108">
        <v>7180025020</v>
      </c>
      <c r="I302" s="53"/>
    </row>
    <row r="303" spans="1:9" ht="39.9" customHeight="1" x14ac:dyDescent="0.2">
      <c r="A303" s="53">
        <v>14</v>
      </c>
      <c r="B303" s="34" t="s">
        <v>5844</v>
      </c>
      <c r="C303" s="34" t="s">
        <v>5881</v>
      </c>
      <c r="D303" s="34" t="s">
        <v>137</v>
      </c>
      <c r="E303" s="27">
        <v>41562</v>
      </c>
      <c r="F303" s="17" t="s">
        <v>5392</v>
      </c>
      <c r="G303" s="17" t="s">
        <v>6465</v>
      </c>
      <c r="H303" s="108">
        <v>7180025038</v>
      </c>
      <c r="I303" s="53"/>
    </row>
    <row r="304" spans="1:9" ht="39.9" customHeight="1" x14ac:dyDescent="0.2">
      <c r="A304" s="53">
        <v>15</v>
      </c>
      <c r="B304" s="34" t="s">
        <v>5845</v>
      </c>
      <c r="C304" s="34" t="s">
        <v>5809</v>
      </c>
      <c r="D304" s="34" t="s">
        <v>626</v>
      </c>
      <c r="E304" s="27">
        <v>41633</v>
      </c>
      <c r="F304" s="17" t="s">
        <v>5392</v>
      </c>
      <c r="G304" s="17" t="s">
        <v>6466</v>
      </c>
      <c r="H304" s="108">
        <v>7180025046</v>
      </c>
      <c r="I304" s="53"/>
    </row>
    <row r="305" spans="1:9" ht="39.9" customHeight="1" x14ac:dyDescent="0.2">
      <c r="A305" s="53">
        <v>16</v>
      </c>
      <c r="B305" s="34" t="s">
        <v>5846</v>
      </c>
      <c r="C305" s="34" t="s">
        <v>5814</v>
      </c>
      <c r="D305" s="34" t="s">
        <v>204</v>
      </c>
      <c r="E305" s="28" t="s">
        <v>6271</v>
      </c>
      <c r="F305" s="17" t="s">
        <v>5392</v>
      </c>
      <c r="G305" s="17" t="s">
        <v>6467</v>
      </c>
      <c r="H305" s="108">
        <v>7180025053</v>
      </c>
      <c r="I305" s="53"/>
    </row>
    <row r="306" spans="1:9" ht="39.9" customHeight="1" x14ac:dyDescent="0.2">
      <c r="A306" s="53">
        <v>17</v>
      </c>
      <c r="B306" s="34" t="s">
        <v>5847</v>
      </c>
      <c r="C306" s="34" t="s">
        <v>5815</v>
      </c>
      <c r="D306" s="34" t="s">
        <v>614</v>
      </c>
      <c r="E306" s="28" t="s">
        <v>6263</v>
      </c>
      <c r="F306" s="17" t="s">
        <v>5392</v>
      </c>
      <c r="G306" s="17" t="s">
        <v>6468</v>
      </c>
      <c r="H306" s="108">
        <v>7180025061</v>
      </c>
      <c r="I306" s="53"/>
    </row>
    <row r="307" spans="1:9" ht="39.9" customHeight="1" x14ac:dyDescent="0.2">
      <c r="A307" s="53">
        <v>18</v>
      </c>
      <c r="B307" s="34" t="s">
        <v>5849</v>
      </c>
      <c r="C307" s="34" t="s">
        <v>5882</v>
      </c>
      <c r="D307" s="34" t="s">
        <v>233</v>
      </c>
      <c r="E307" s="28" t="s">
        <v>6403</v>
      </c>
      <c r="F307" s="17" t="s">
        <v>5392</v>
      </c>
      <c r="G307" s="17" t="s">
        <v>6469</v>
      </c>
      <c r="H307" s="108">
        <v>7180025079</v>
      </c>
      <c r="I307" s="53"/>
    </row>
    <row r="308" spans="1:9" ht="39.9" customHeight="1" x14ac:dyDescent="0.2">
      <c r="A308" s="53">
        <v>19</v>
      </c>
      <c r="B308" s="34" t="s">
        <v>5852</v>
      </c>
      <c r="C308" s="34" t="s">
        <v>5885</v>
      </c>
      <c r="D308" s="34" t="s">
        <v>1142</v>
      </c>
      <c r="E308" s="27">
        <v>41628</v>
      </c>
      <c r="F308" s="17" t="s">
        <v>5392</v>
      </c>
      <c r="G308" s="17" t="s">
        <v>6470</v>
      </c>
      <c r="H308" s="108">
        <v>7180025087</v>
      </c>
      <c r="I308" s="53"/>
    </row>
    <row r="309" spans="1:9" ht="39.9" customHeight="1" x14ac:dyDescent="0.2">
      <c r="A309" s="53">
        <v>20</v>
      </c>
      <c r="B309" s="34" t="s">
        <v>5857</v>
      </c>
      <c r="C309" s="34" t="s">
        <v>5890</v>
      </c>
      <c r="D309" s="34" t="s">
        <v>274</v>
      </c>
      <c r="E309" s="27">
        <v>41694</v>
      </c>
      <c r="F309" s="17" t="s">
        <v>5392</v>
      </c>
      <c r="G309" s="17" t="s">
        <v>6471</v>
      </c>
      <c r="H309" s="108">
        <v>7180025095</v>
      </c>
      <c r="I309" s="53"/>
    </row>
    <row r="310" spans="1:9" ht="39.9" customHeight="1" x14ac:dyDescent="0.2">
      <c r="A310" s="53">
        <v>21</v>
      </c>
      <c r="B310" s="34" t="s">
        <v>5860</v>
      </c>
      <c r="C310" s="34" t="s">
        <v>5893</v>
      </c>
      <c r="D310" s="34" t="s">
        <v>848</v>
      </c>
      <c r="E310" s="27">
        <v>41532</v>
      </c>
      <c r="F310" s="17" t="s">
        <v>5392</v>
      </c>
      <c r="G310" s="17" t="s">
        <v>6472</v>
      </c>
      <c r="H310" s="108">
        <v>7180025103</v>
      </c>
      <c r="I310" s="53"/>
    </row>
    <row r="311" spans="1:9" ht="39.9" customHeight="1" x14ac:dyDescent="0.2">
      <c r="A311" s="53">
        <v>22</v>
      </c>
      <c r="B311" s="34" t="s">
        <v>5862</v>
      </c>
      <c r="C311" s="34" t="s">
        <v>5896</v>
      </c>
      <c r="D311" s="34" t="s">
        <v>182</v>
      </c>
      <c r="E311" s="27">
        <v>41881</v>
      </c>
      <c r="F311" s="17" t="s">
        <v>5392</v>
      </c>
      <c r="G311" s="17" t="s">
        <v>6473</v>
      </c>
      <c r="H311" s="108">
        <v>7180025111</v>
      </c>
      <c r="I311" s="53"/>
    </row>
    <row r="312" spans="1:9" ht="39.9" customHeight="1" x14ac:dyDescent="0.2">
      <c r="A312" s="53">
        <v>23</v>
      </c>
      <c r="B312" s="34" t="s">
        <v>5863</v>
      </c>
      <c r="C312" s="34" t="s">
        <v>5897</v>
      </c>
      <c r="D312" s="34" t="s">
        <v>159</v>
      </c>
      <c r="E312" s="27">
        <v>41608</v>
      </c>
      <c r="F312" s="17" t="s">
        <v>5392</v>
      </c>
      <c r="G312" s="17" t="s">
        <v>6474</v>
      </c>
      <c r="H312" s="108">
        <v>7180025129</v>
      </c>
      <c r="I312" s="53"/>
    </row>
    <row r="313" spans="1:9" ht="39.9" customHeight="1" x14ac:dyDescent="0.2">
      <c r="A313" s="53">
        <v>24</v>
      </c>
      <c r="B313" s="34" t="s">
        <v>5831</v>
      </c>
      <c r="C313" s="34" t="s">
        <v>5869</v>
      </c>
      <c r="D313" s="34" t="s">
        <v>614</v>
      </c>
      <c r="E313" s="28" t="s">
        <v>6450</v>
      </c>
      <c r="F313" s="17" t="s">
        <v>5392</v>
      </c>
      <c r="G313" s="17" t="s">
        <v>6475</v>
      </c>
      <c r="H313" s="108">
        <v>7180025137</v>
      </c>
      <c r="I313" s="53"/>
    </row>
    <row r="314" spans="1:9" ht="39.9" customHeight="1" x14ac:dyDescent="0.2">
      <c r="A314" s="53">
        <v>25</v>
      </c>
      <c r="B314" s="34" t="s">
        <v>5841</v>
      </c>
      <c r="C314" s="34" t="s">
        <v>5878</v>
      </c>
      <c r="D314" s="34" t="s">
        <v>153</v>
      </c>
      <c r="E314" s="27">
        <v>41887</v>
      </c>
      <c r="F314" s="17" t="s">
        <v>5392</v>
      </c>
      <c r="G314" s="17" t="s">
        <v>6476</v>
      </c>
      <c r="H314" s="108">
        <v>7180025145</v>
      </c>
      <c r="I314" s="53"/>
    </row>
    <row r="315" spans="1:9" ht="39.9" customHeight="1" x14ac:dyDescent="0.2">
      <c r="A315" s="53">
        <v>26</v>
      </c>
      <c r="B315" s="34" t="s">
        <v>5850</v>
      </c>
      <c r="C315" s="34" t="s">
        <v>5883</v>
      </c>
      <c r="D315" s="34" t="s">
        <v>233</v>
      </c>
      <c r="E315" s="28" t="s">
        <v>6451</v>
      </c>
      <c r="F315" s="17" t="s">
        <v>5392</v>
      </c>
      <c r="G315" s="17" t="s">
        <v>6477</v>
      </c>
      <c r="H315" s="108">
        <v>7180025152</v>
      </c>
      <c r="I315" s="53"/>
    </row>
    <row r="316" spans="1:9" ht="39.9" customHeight="1" x14ac:dyDescent="0.2">
      <c r="A316" s="53">
        <v>27</v>
      </c>
      <c r="B316" s="34" t="s">
        <v>5855</v>
      </c>
      <c r="C316" s="34" t="s">
        <v>5888</v>
      </c>
      <c r="D316" s="34" t="s">
        <v>159</v>
      </c>
      <c r="E316" s="27">
        <v>41851</v>
      </c>
      <c r="F316" s="17" t="s">
        <v>5392</v>
      </c>
      <c r="G316" s="17" t="s">
        <v>6478</v>
      </c>
      <c r="H316" s="108">
        <v>7180025160</v>
      </c>
      <c r="I316" s="53"/>
    </row>
    <row r="317" spans="1:9" ht="39.9" customHeight="1" x14ac:dyDescent="0.2">
      <c r="A317" s="53">
        <v>28</v>
      </c>
      <c r="B317" s="63" t="s">
        <v>5867</v>
      </c>
      <c r="C317" s="34" t="s">
        <v>5901</v>
      </c>
      <c r="D317" s="34" t="s">
        <v>5902</v>
      </c>
      <c r="E317" s="27">
        <v>41815</v>
      </c>
      <c r="F317" s="17" t="s">
        <v>5392</v>
      </c>
      <c r="G317" s="17" t="s">
        <v>6479</v>
      </c>
      <c r="H317" s="108">
        <v>7180025178</v>
      </c>
      <c r="I317" s="53"/>
    </row>
    <row r="318" spans="1:9" ht="39.9" customHeight="1" x14ac:dyDescent="0.2">
      <c r="A318" s="53">
        <v>29</v>
      </c>
      <c r="B318" s="34" t="s">
        <v>5830</v>
      </c>
      <c r="C318" s="34" t="s">
        <v>5868</v>
      </c>
      <c r="D318" s="34" t="s">
        <v>153</v>
      </c>
      <c r="E318" s="27">
        <v>41680</v>
      </c>
      <c r="F318" s="17" t="s">
        <v>5392</v>
      </c>
      <c r="G318" s="17" t="s">
        <v>6480</v>
      </c>
      <c r="H318" s="108">
        <v>7180025186</v>
      </c>
      <c r="I318" s="53"/>
    </row>
    <row r="319" spans="1:9" ht="39.9" customHeight="1" x14ac:dyDescent="0.2">
      <c r="A319" s="53">
        <v>30</v>
      </c>
      <c r="B319" s="34" t="s">
        <v>5866</v>
      </c>
      <c r="C319" s="34" t="s">
        <v>5900</v>
      </c>
      <c r="D319" s="34" t="s">
        <v>185</v>
      </c>
      <c r="E319" s="27">
        <v>41470</v>
      </c>
      <c r="F319" s="17" t="s">
        <v>5392</v>
      </c>
      <c r="G319" s="17" t="s">
        <v>6481</v>
      </c>
      <c r="H319" s="108">
        <v>7180025194</v>
      </c>
      <c r="I319" s="53"/>
    </row>
    <row r="320" spans="1:9" ht="39.9" customHeight="1" x14ac:dyDescent="0.2">
      <c r="A320" s="53">
        <v>31</v>
      </c>
      <c r="B320" s="34" t="s">
        <v>5837</v>
      </c>
      <c r="C320" s="34" t="s">
        <v>5874</v>
      </c>
      <c r="D320" s="34" t="s">
        <v>230</v>
      </c>
      <c r="E320" s="27">
        <v>41470</v>
      </c>
      <c r="F320" s="17" t="s">
        <v>5392</v>
      </c>
      <c r="G320" s="17" t="s">
        <v>6482</v>
      </c>
      <c r="H320" s="108">
        <v>7180025202</v>
      </c>
      <c r="I320" s="53"/>
    </row>
    <row r="321" spans="1:9" ht="39.9" customHeight="1" x14ac:dyDescent="0.2">
      <c r="A321" s="53">
        <v>32</v>
      </c>
      <c r="B321" s="34" t="s">
        <v>5854</v>
      </c>
      <c r="C321" s="34" t="s">
        <v>5887</v>
      </c>
      <c r="D321" s="34" t="s">
        <v>153</v>
      </c>
      <c r="E321" s="27">
        <v>41557</v>
      </c>
      <c r="F321" s="17" t="s">
        <v>5392</v>
      </c>
      <c r="G321" s="17" t="s">
        <v>6483</v>
      </c>
      <c r="H321" s="108">
        <v>7180025210</v>
      </c>
      <c r="I321" s="53"/>
    </row>
    <row r="322" spans="1:9" ht="39.9" customHeight="1" x14ac:dyDescent="0.2">
      <c r="A322" s="53">
        <v>33</v>
      </c>
      <c r="B322" s="34" t="s">
        <v>5865</v>
      </c>
      <c r="C322" s="34" t="s">
        <v>5899</v>
      </c>
      <c r="D322" s="34" t="s">
        <v>159</v>
      </c>
      <c r="E322" s="27">
        <v>41759</v>
      </c>
      <c r="F322" s="17" t="s">
        <v>5392</v>
      </c>
      <c r="G322" s="17" t="s">
        <v>6484</v>
      </c>
      <c r="H322" s="108">
        <v>7180025228</v>
      </c>
      <c r="I322" s="53"/>
    </row>
    <row r="323" spans="1:9" ht="39.9" customHeight="1" x14ac:dyDescent="0.2">
      <c r="A323" s="53">
        <v>34</v>
      </c>
      <c r="B323" s="34" t="s">
        <v>5834</v>
      </c>
      <c r="C323" s="34" t="s">
        <v>5871</v>
      </c>
      <c r="D323" s="34" t="s">
        <v>589</v>
      </c>
      <c r="E323" s="27">
        <v>41671</v>
      </c>
      <c r="F323" s="17" t="s">
        <v>5392</v>
      </c>
      <c r="G323" s="17" t="s">
        <v>6485</v>
      </c>
      <c r="H323" s="108">
        <v>7180025236</v>
      </c>
      <c r="I323" s="53"/>
    </row>
    <row r="324" spans="1:9" ht="39.9" customHeight="1" x14ac:dyDescent="0.2">
      <c r="A324" s="53">
        <v>35</v>
      </c>
      <c r="B324" s="34" t="s">
        <v>5853</v>
      </c>
      <c r="C324" s="34" t="s">
        <v>5886</v>
      </c>
      <c r="D324" s="34" t="s">
        <v>1692</v>
      </c>
      <c r="E324" s="28" t="s">
        <v>6262</v>
      </c>
      <c r="F324" s="17" t="s">
        <v>5392</v>
      </c>
      <c r="G324" s="17" t="s">
        <v>6486</v>
      </c>
      <c r="H324" s="108">
        <v>7180025244</v>
      </c>
      <c r="I324" s="53"/>
    </row>
    <row r="325" spans="1:9" ht="39.9" customHeight="1" x14ac:dyDescent="0.2">
      <c r="A325" s="53">
        <v>36</v>
      </c>
      <c r="B325" s="34" t="s">
        <v>5861</v>
      </c>
      <c r="C325" s="34" t="s">
        <v>5895</v>
      </c>
      <c r="D325" s="34" t="s">
        <v>2311</v>
      </c>
      <c r="E325" s="27">
        <v>41456</v>
      </c>
      <c r="F325" s="17" t="s">
        <v>5392</v>
      </c>
      <c r="G325" s="17" t="s">
        <v>6487</v>
      </c>
      <c r="H325" s="108">
        <v>7180025251</v>
      </c>
      <c r="I325" s="53"/>
    </row>
    <row r="326" spans="1:9" ht="39.9" customHeight="1" x14ac:dyDescent="0.2">
      <c r="A326" s="53">
        <v>37</v>
      </c>
      <c r="B326" s="34" t="s">
        <v>5838</v>
      </c>
      <c r="C326" s="34" t="s">
        <v>5875</v>
      </c>
      <c r="D326" s="34" t="s">
        <v>233</v>
      </c>
      <c r="E326" s="28" t="s">
        <v>6265</v>
      </c>
      <c r="F326" s="17" t="s">
        <v>5392</v>
      </c>
      <c r="G326" s="17" t="s">
        <v>6488</v>
      </c>
      <c r="H326" s="108">
        <v>7180025269</v>
      </c>
      <c r="I326" s="53"/>
    </row>
    <row r="327" spans="1:9" ht="39.9" customHeight="1" x14ac:dyDescent="0.2">
      <c r="A327" s="53">
        <v>38</v>
      </c>
      <c r="B327" s="34" t="s">
        <v>5839</v>
      </c>
      <c r="C327" s="34" t="s">
        <v>5876</v>
      </c>
      <c r="D327" s="34" t="s">
        <v>153</v>
      </c>
      <c r="E327" s="27">
        <v>41810</v>
      </c>
      <c r="F327" s="17" t="s">
        <v>5392</v>
      </c>
      <c r="G327" s="17" t="s">
        <v>6489</v>
      </c>
      <c r="H327" s="108">
        <v>7180025277</v>
      </c>
      <c r="I327" s="53"/>
    </row>
    <row r="328" spans="1:9" ht="39.9" customHeight="1" x14ac:dyDescent="0.2">
      <c r="A328" s="53">
        <v>39</v>
      </c>
      <c r="B328" s="34" t="s">
        <v>5856</v>
      </c>
      <c r="C328" s="34" t="s">
        <v>5889</v>
      </c>
      <c r="D328" s="34" t="s">
        <v>140</v>
      </c>
      <c r="E328" s="27">
        <v>41606</v>
      </c>
      <c r="F328" s="17" t="s">
        <v>5392</v>
      </c>
      <c r="G328" s="17" t="s">
        <v>6490</v>
      </c>
      <c r="H328" s="108">
        <v>7180025285</v>
      </c>
      <c r="I328" s="53"/>
    </row>
    <row r="329" spans="1:9" ht="39.9" customHeight="1" thickBot="1" x14ac:dyDescent="0.25">
      <c r="A329" s="53">
        <v>40</v>
      </c>
      <c r="B329" s="209" t="s">
        <v>5840</v>
      </c>
      <c r="C329" s="209" t="s">
        <v>5877</v>
      </c>
      <c r="D329" s="209" t="s">
        <v>279</v>
      </c>
      <c r="E329" s="37" t="s">
        <v>6267</v>
      </c>
      <c r="F329" s="210" t="s">
        <v>5392</v>
      </c>
      <c r="G329" s="58" t="s">
        <v>6491</v>
      </c>
      <c r="H329" s="109">
        <v>7180025293</v>
      </c>
      <c r="I329" s="53"/>
    </row>
    <row r="330" spans="1:9" ht="39.9" customHeight="1" thickBot="1" x14ac:dyDescent="0.25">
      <c r="A330" s="53"/>
      <c r="B330" s="211" t="s">
        <v>7178</v>
      </c>
      <c r="C330" s="212"/>
      <c r="D330" s="212"/>
      <c r="E330" s="212"/>
      <c r="F330" s="212"/>
      <c r="G330" s="212"/>
      <c r="H330" s="212"/>
      <c r="I330" s="53"/>
    </row>
    <row r="331" spans="1:9" ht="39.9" customHeight="1" thickBot="1" x14ac:dyDescent="0.25">
      <c r="A331" s="53"/>
      <c r="B331" s="213" t="s">
        <v>7379</v>
      </c>
      <c r="C331" s="36" t="s">
        <v>5363</v>
      </c>
      <c r="D331" s="36" t="s">
        <v>5364</v>
      </c>
      <c r="E331" s="36" t="s">
        <v>5365</v>
      </c>
      <c r="F331" s="36" t="s">
        <v>5366</v>
      </c>
      <c r="G331" s="36" t="s">
        <v>7380</v>
      </c>
      <c r="H331" s="214" t="s">
        <v>5367</v>
      </c>
      <c r="I331" s="53"/>
    </row>
    <row r="332" spans="1:9" ht="39.9" customHeight="1" thickTop="1" x14ac:dyDescent="0.2">
      <c r="A332" s="53">
        <v>1</v>
      </c>
      <c r="B332" s="215" t="s">
        <v>7179</v>
      </c>
      <c r="C332" s="139" t="s">
        <v>7180</v>
      </c>
      <c r="D332" s="139" t="s">
        <v>233</v>
      </c>
      <c r="E332" s="39" t="s">
        <v>6966</v>
      </c>
      <c r="F332" s="91" t="s">
        <v>6967</v>
      </c>
      <c r="G332" s="139" t="s">
        <v>7181</v>
      </c>
      <c r="H332" s="216" t="s">
        <v>7182</v>
      </c>
      <c r="I332" s="53"/>
    </row>
    <row r="333" spans="1:9" ht="39.9" customHeight="1" x14ac:dyDescent="0.2">
      <c r="A333" s="53">
        <v>2</v>
      </c>
      <c r="B333" s="217" t="s">
        <v>7183</v>
      </c>
      <c r="C333" s="88" t="s">
        <v>7184</v>
      </c>
      <c r="D333" s="88" t="s">
        <v>233</v>
      </c>
      <c r="E333" s="40" t="s">
        <v>6968</v>
      </c>
      <c r="F333" s="88" t="s">
        <v>6967</v>
      </c>
      <c r="G333" s="88" t="s">
        <v>7185</v>
      </c>
      <c r="H333" s="218" t="s">
        <v>7186</v>
      </c>
      <c r="I333" s="53"/>
    </row>
    <row r="334" spans="1:9" ht="39.9" customHeight="1" x14ac:dyDescent="0.2">
      <c r="A334" s="53">
        <v>3</v>
      </c>
      <c r="B334" s="217" t="s">
        <v>7187</v>
      </c>
      <c r="C334" s="88" t="s">
        <v>7188</v>
      </c>
      <c r="D334" s="88" t="s">
        <v>140</v>
      </c>
      <c r="E334" s="40" t="s">
        <v>6969</v>
      </c>
      <c r="F334" s="88" t="s">
        <v>6967</v>
      </c>
      <c r="G334" s="88" t="s">
        <v>7189</v>
      </c>
      <c r="H334" s="218" t="s">
        <v>7190</v>
      </c>
      <c r="I334" s="53"/>
    </row>
    <row r="335" spans="1:9" ht="39.9" customHeight="1" x14ac:dyDescent="0.2">
      <c r="A335" s="53">
        <v>4</v>
      </c>
      <c r="B335" s="217" t="s">
        <v>7191</v>
      </c>
      <c r="C335" s="88" t="s">
        <v>7192</v>
      </c>
      <c r="D335" s="88" t="s">
        <v>307</v>
      </c>
      <c r="E335" s="41" t="s">
        <v>6966</v>
      </c>
      <c r="F335" s="88" t="s">
        <v>6967</v>
      </c>
      <c r="G335" s="88" t="s">
        <v>7193</v>
      </c>
      <c r="H335" s="218" t="s">
        <v>7194</v>
      </c>
      <c r="I335" s="53"/>
    </row>
    <row r="336" spans="1:9" ht="39.9" customHeight="1" x14ac:dyDescent="0.2">
      <c r="A336" s="53">
        <v>5</v>
      </c>
      <c r="B336" s="217" t="s">
        <v>7195</v>
      </c>
      <c r="C336" s="88" t="s">
        <v>7196</v>
      </c>
      <c r="D336" s="88" t="s">
        <v>221</v>
      </c>
      <c r="E336" s="41" t="s">
        <v>6970</v>
      </c>
      <c r="F336" s="88" t="s">
        <v>6967</v>
      </c>
      <c r="G336" s="88" t="s">
        <v>7197</v>
      </c>
      <c r="H336" s="218" t="s">
        <v>7198</v>
      </c>
      <c r="I336" s="53"/>
    </row>
    <row r="337" spans="1:9" ht="39.9" customHeight="1" x14ac:dyDescent="0.2">
      <c r="A337" s="53">
        <v>6</v>
      </c>
      <c r="B337" s="217" t="s">
        <v>7199</v>
      </c>
      <c r="C337" s="88" t="s">
        <v>7200</v>
      </c>
      <c r="D337" s="88" t="s">
        <v>143</v>
      </c>
      <c r="E337" s="40" t="s">
        <v>6971</v>
      </c>
      <c r="F337" s="88" t="s">
        <v>6967</v>
      </c>
      <c r="G337" s="88" t="s">
        <v>7201</v>
      </c>
      <c r="H337" s="218" t="s">
        <v>7202</v>
      </c>
      <c r="I337" s="53"/>
    </row>
    <row r="338" spans="1:9" ht="39.9" customHeight="1" x14ac:dyDescent="0.2">
      <c r="A338" s="53">
        <v>7</v>
      </c>
      <c r="B338" s="217" t="s">
        <v>7203</v>
      </c>
      <c r="C338" s="88" t="s">
        <v>7204</v>
      </c>
      <c r="D338" s="88" t="s">
        <v>233</v>
      </c>
      <c r="E338" s="40" t="s">
        <v>6972</v>
      </c>
      <c r="F338" s="88" t="s">
        <v>6967</v>
      </c>
      <c r="G338" s="88" t="s">
        <v>7205</v>
      </c>
      <c r="H338" s="218" t="s">
        <v>7206</v>
      </c>
      <c r="I338" s="53"/>
    </row>
    <row r="339" spans="1:9" ht="39.9" customHeight="1" x14ac:dyDescent="0.2">
      <c r="A339" s="53">
        <v>8</v>
      </c>
      <c r="B339" s="217" t="s">
        <v>7207</v>
      </c>
      <c r="C339" s="88" t="s">
        <v>7208</v>
      </c>
      <c r="D339" s="88" t="s">
        <v>1111</v>
      </c>
      <c r="E339" s="41" t="s">
        <v>6973</v>
      </c>
      <c r="F339" s="88" t="s">
        <v>6967</v>
      </c>
      <c r="G339" s="88" t="s">
        <v>7209</v>
      </c>
      <c r="H339" s="218" t="s">
        <v>7210</v>
      </c>
      <c r="I339" s="53"/>
    </row>
    <row r="340" spans="1:9" ht="39.9" customHeight="1" x14ac:dyDescent="0.2">
      <c r="A340" s="53">
        <v>9</v>
      </c>
      <c r="B340" s="217" t="s">
        <v>7211</v>
      </c>
      <c r="C340" s="88" t="s">
        <v>7212</v>
      </c>
      <c r="D340" s="88" t="s">
        <v>143</v>
      </c>
      <c r="E340" s="40" t="s">
        <v>6971</v>
      </c>
      <c r="F340" s="88" t="s">
        <v>6967</v>
      </c>
      <c r="G340" s="88" t="s">
        <v>7213</v>
      </c>
      <c r="H340" s="218" t="s">
        <v>7214</v>
      </c>
      <c r="I340" s="53"/>
    </row>
    <row r="341" spans="1:9" ht="39.9" customHeight="1" x14ac:dyDescent="0.2">
      <c r="A341" s="53">
        <v>10</v>
      </c>
      <c r="B341" s="217" t="s">
        <v>7215</v>
      </c>
      <c r="C341" s="88" t="s">
        <v>7216</v>
      </c>
      <c r="D341" s="88" t="s">
        <v>233</v>
      </c>
      <c r="E341" s="40" t="s">
        <v>6971</v>
      </c>
      <c r="F341" s="88" t="s">
        <v>6967</v>
      </c>
      <c r="G341" s="88" t="s">
        <v>7217</v>
      </c>
      <c r="H341" s="218" t="s">
        <v>7218</v>
      </c>
      <c r="I341" s="53"/>
    </row>
    <row r="342" spans="1:9" ht="39.9" customHeight="1" x14ac:dyDescent="0.2">
      <c r="A342" s="53">
        <v>11</v>
      </c>
      <c r="B342" s="217" t="s">
        <v>7219</v>
      </c>
      <c r="C342" s="88" t="s">
        <v>7220</v>
      </c>
      <c r="D342" s="88" t="s">
        <v>143</v>
      </c>
      <c r="E342" s="40" t="s">
        <v>6974</v>
      </c>
      <c r="F342" s="88" t="s">
        <v>6967</v>
      </c>
      <c r="G342" s="88" t="s">
        <v>7221</v>
      </c>
      <c r="H342" s="218" t="s">
        <v>7222</v>
      </c>
      <c r="I342" s="53"/>
    </row>
    <row r="343" spans="1:9" ht="39.9" customHeight="1" x14ac:dyDescent="0.2">
      <c r="A343" s="53">
        <v>12</v>
      </c>
      <c r="B343" s="217" t="s">
        <v>7223</v>
      </c>
      <c r="C343" s="88" t="s">
        <v>7224</v>
      </c>
      <c r="D343" s="88" t="s">
        <v>153</v>
      </c>
      <c r="E343" s="41" t="s">
        <v>6966</v>
      </c>
      <c r="F343" s="88" t="s">
        <v>6967</v>
      </c>
      <c r="G343" s="88" t="s">
        <v>7225</v>
      </c>
      <c r="H343" s="218" t="s">
        <v>7226</v>
      </c>
      <c r="I343" s="53"/>
    </row>
    <row r="344" spans="1:9" ht="39.9" customHeight="1" x14ac:dyDescent="0.2">
      <c r="A344" s="53">
        <v>13</v>
      </c>
      <c r="B344" s="217" t="s">
        <v>7227</v>
      </c>
      <c r="C344" s="88" t="s">
        <v>7228</v>
      </c>
      <c r="D344" s="88" t="s">
        <v>638</v>
      </c>
      <c r="E344" s="41" t="s">
        <v>6971</v>
      </c>
      <c r="F344" s="88" t="s">
        <v>6967</v>
      </c>
      <c r="G344" s="88" t="s">
        <v>7229</v>
      </c>
      <c r="H344" s="218" t="s">
        <v>7230</v>
      </c>
      <c r="I344" s="53"/>
    </row>
    <row r="345" spans="1:9" ht="39.9" customHeight="1" x14ac:dyDescent="0.2">
      <c r="A345" s="53">
        <v>14</v>
      </c>
      <c r="B345" s="217" t="s">
        <v>7231</v>
      </c>
      <c r="C345" s="88" t="s">
        <v>7232</v>
      </c>
      <c r="D345" s="88" t="s">
        <v>182</v>
      </c>
      <c r="E345" s="40" t="s">
        <v>6969</v>
      </c>
      <c r="F345" s="88" t="s">
        <v>6967</v>
      </c>
      <c r="G345" s="88" t="s">
        <v>7233</v>
      </c>
      <c r="H345" s="218" t="s">
        <v>7234</v>
      </c>
      <c r="I345" s="53"/>
    </row>
    <row r="346" spans="1:9" ht="39.9" customHeight="1" x14ac:dyDescent="0.2">
      <c r="A346" s="53">
        <v>15</v>
      </c>
      <c r="B346" s="217" t="s">
        <v>7235</v>
      </c>
      <c r="C346" s="88" t="s">
        <v>7236</v>
      </c>
      <c r="D346" s="88" t="s">
        <v>243</v>
      </c>
      <c r="E346" s="40" t="s">
        <v>6973</v>
      </c>
      <c r="F346" s="88" t="s">
        <v>6967</v>
      </c>
      <c r="G346" s="88" t="s">
        <v>7237</v>
      </c>
      <c r="H346" s="218" t="s">
        <v>7238</v>
      </c>
      <c r="I346" s="53"/>
    </row>
    <row r="347" spans="1:9" ht="39.9" customHeight="1" x14ac:dyDescent="0.2">
      <c r="A347" s="53">
        <v>16</v>
      </c>
      <c r="B347" s="217" t="s">
        <v>7239</v>
      </c>
      <c r="C347" s="88" t="s">
        <v>7240</v>
      </c>
      <c r="D347" s="88" t="s">
        <v>159</v>
      </c>
      <c r="E347" s="41" t="s">
        <v>6970</v>
      </c>
      <c r="F347" s="88" t="s">
        <v>6967</v>
      </c>
      <c r="G347" s="88" t="s">
        <v>7241</v>
      </c>
      <c r="H347" s="218" t="s">
        <v>7242</v>
      </c>
      <c r="I347" s="53"/>
    </row>
    <row r="348" spans="1:9" ht="39.9" customHeight="1" x14ac:dyDescent="0.2">
      <c r="A348" s="53">
        <v>17</v>
      </c>
      <c r="B348" s="217" t="s">
        <v>7243</v>
      </c>
      <c r="C348" s="88" t="s">
        <v>7244</v>
      </c>
      <c r="D348" s="88" t="s">
        <v>159</v>
      </c>
      <c r="E348" s="41" t="s">
        <v>6975</v>
      </c>
      <c r="F348" s="88" t="s">
        <v>6967</v>
      </c>
      <c r="G348" s="88" t="s">
        <v>7245</v>
      </c>
      <c r="H348" s="218" t="s">
        <v>7246</v>
      </c>
      <c r="I348" s="53"/>
    </row>
    <row r="349" spans="1:9" ht="39.9" customHeight="1" x14ac:dyDescent="0.2">
      <c r="A349" s="53">
        <v>18</v>
      </c>
      <c r="B349" s="217" t="s">
        <v>7247</v>
      </c>
      <c r="C349" s="88" t="s">
        <v>7248</v>
      </c>
      <c r="D349" s="88" t="s">
        <v>148</v>
      </c>
      <c r="E349" s="41" t="s">
        <v>6975</v>
      </c>
      <c r="F349" s="88" t="s">
        <v>6967</v>
      </c>
      <c r="G349" s="88" t="s">
        <v>7249</v>
      </c>
      <c r="H349" s="218" t="s">
        <v>7250</v>
      </c>
      <c r="I349" s="53"/>
    </row>
    <row r="350" spans="1:9" ht="39.9" customHeight="1" x14ac:dyDescent="0.2">
      <c r="A350" s="53">
        <v>19</v>
      </c>
      <c r="B350" s="217" t="s">
        <v>7251</v>
      </c>
      <c r="C350" s="88" t="s">
        <v>7252</v>
      </c>
      <c r="D350" s="88" t="s">
        <v>274</v>
      </c>
      <c r="E350" s="40" t="s">
        <v>6971</v>
      </c>
      <c r="F350" s="88" t="s">
        <v>6967</v>
      </c>
      <c r="G350" s="88" t="s">
        <v>7253</v>
      </c>
      <c r="H350" s="218" t="s">
        <v>7254</v>
      </c>
      <c r="I350" s="53"/>
    </row>
    <row r="351" spans="1:9" ht="39.9" customHeight="1" x14ac:dyDescent="0.2">
      <c r="A351" s="53">
        <v>20</v>
      </c>
      <c r="B351" s="217" t="s">
        <v>7255</v>
      </c>
      <c r="C351" s="88" t="s">
        <v>7256</v>
      </c>
      <c r="D351" s="88" t="s">
        <v>137</v>
      </c>
      <c r="E351" s="40" t="s">
        <v>6975</v>
      </c>
      <c r="F351" s="88" t="s">
        <v>6967</v>
      </c>
      <c r="G351" s="88" t="s">
        <v>7257</v>
      </c>
      <c r="H351" s="218" t="s">
        <v>7258</v>
      </c>
      <c r="I351" s="53"/>
    </row>
    <row r="352" spans="1:9" ht="39.9" customHeight="1" x14ac:dyDescent="0.2">
      <c r="A352" s="53">
        <v>21</v>
      </c>
      <c r="B352" s="217" t="s">
        <v>7259</v>
      </c>
      <c r="C352" s="88" t="s">
        <v>7260</v>
      </c>
      <c r="D352" s="88" t="s">
        <v>156</v>
      </c>
      <c r="E352" s="40" t="s">
        <v>6971</v>
      </c>
      <c r="F352" s="88" t="s">
        <v>6967</v>
      </c>
      <c r="G352" s="88" t="s">
        <v>7261</v>
      </c>
      <c r="H352" s="218" t="s">
        <v>7262</v>
      </c>
      <c r="I352" s="53"/>
    </row>
    <row r="353" spans="1:9" ht="39.9" customHeight="1" x14ac:dyDescent="0.2">
      <c r="A353" s="53">
        <v>22</v>
      </c>
      <c r="B353" s="217" t="s">
        <v>7263</v>
      </c>
      <c r="C353" s="88" t="s">
        <v>7264</v>
      </c>
      <c r="D353" s="88" t="s">
        <v>238</v>
      </c>
      <c r="E353" s="40" t="s">
        <v>6946</v>
      </c>
      <c r="F353" s="88" t="s">
        <v>6967</v>
      </c>
      <c r="G353" s="88" t="s">
        <v>7265</v>
      </c>
      <c r="H353" s="218" t="s">
        <v>7266</v>
      </c>
      <c r="I353" s="53"/>
    </row>
    <row r="354" spans="1:9" ht="39.9" customHeight="1" x14ac:dyDescent="0.2">
      <c r="A354" s="53">
        <v>23</v>
      </c>
      <c r="B354" s="217" t="s">
        <v>7267</v>
      </c>
      <c r="C354" s="88" t="s">
        <v>7268</v>
      </c>
      <c r="D354" s="88" t="s">
        <v>606</v>
      </c>
      <c r="E354" s="40" t="s">
        <v>6966</v>
      </c>
      <c r="F354" s="88" t="s">
        <v>6967</v>
      </c>
      <c r="G354" s="88" t="s">
        <v>7269</v>
      </c>
      <c r="H354" s="218" t="s">
        <v>7270</v>
      </c>
      <c r="I354" s="53"/>
    </row>
    <row r="355" spans="1:9" ht="39.9" customHeight="1" x14ac:dyDescent="0.2">
      <c r="A355" s="53">
        <v>24</v>
      </c>
      <c r="B355" s="217" t="s">
        <v>7271</v>
      </c>
      <c r="C355" s="88" t="s">
        <v>7272</v>
      </c>
      <c r="D355" s="88" t="s">
        <v>274</v>
      </c>
      <c r="E355" s="41" t="s">
        <v>6970</v>
      </c>
      <c r="F355" s="88" t="s">
        <v>6967</v>
      </c>
      <c r="G355" s="88" t="s">
        <v>7273</v>
      </c>
      <c r="H355" s="218" t="s">
        <v>7274</v>
      </c>
      <c r="I355" s="53"/>
    </row>
    <row r="356" spans="1:9" ht="39.9" customHeight="1" x14ac:dyDescent="0.2">
      <c r="A356" s="53">
        <v>25</v>
      </c>
      <c r="B356" s="217" t="s">
        <v>7275</v>
      </c>
      <c r="C356" s="88" t="s">
        <v>7276</v>
      </c>
      <c r="D356" s="88" t="s">
        <v>140</v>
      </c>
      <c r="E356" s="40" t="s">
        <v>6976</v>
      </c>
      <c r="F356" s="88" t="s">
        <v>6967</v>
      </c>
      <c r="G356" s="88" t="s">
        <v>7277</v>
      </c>
      <c r="H356" s="218" t="s">
        <v>7278</v>
      </c>
      <c r="I356" s="53"/>
    </row>
    <row r="357" spans="1:9" ht="39.9" customHeight="1" x14ac:dyDescent="0.2">
      <c r="A357" s="53">
        <v>26</v>
      </c>
      <c r="B357" s="217" t="s">
        <v>7279</v>
      </c>
      <c r="C357" s="88" t="s">
        <v>7280</v>
      </c>
      <c r="D357" s="88" t="s">
        <v>182</v>
      </c>
      <c r="E357" s="41" t="s">
        <v>6966</v>
      </c>
      <c r="F357" s="88" t="s">
        <v>6967</v>
      </c>
      <c r="G357" s="88" t="s">
        <v>7281</v>
      </c>
      <c r="H357" s="218" t="s">
        <v>7282</v>
      </c>
      <c r="I357" s="53"/>
    </row>
    <row r="358" spans="1:9" ht="39.9" customHeight="1" x14ac:dyDescent="0.2">
      <c r="A358" s="53">
        <v>27</v>
      </c>
      <c r="B358" s="217" t="s">
        <v>7283</v>
      </c>
      <c r="C358" s="88" t="s">
        <v>7284</v>
      </c>
      <c r="D358" s="88" t="s">
        <v>159</v>
      </c>
      <c r="E358" s="40" t="s">
        <v>6946</v>
      </c>
      <c r="F358" s="88" t="s">
        <v>6967</v>
      </c>
      <c r="G358" s="88" t="s">
        <v>7285</v>
      </c>
      <c r="H358" s="218" t="s">
        <v>7286</v>
      </c>
      <c r="I358" s="53"/>
    </row>
    <row r="359" spans="1:9" ht="39.9" customHeight="1" x14ac:dyDescent="0.2">
      <c r="A359" s="53">
        <v>28</v>
      </c>
      <c r="B359" s="219" t="s">
        <v>7287</v>
      </c>
      <c r="C359" s="88" t="s">
        <v>7288</v>
      </c>
      <c r="D359" s="88" t="s">
        <v>182</v>
      </c>
      <c r="E359" s="40" t="s">
        <v>6977</v>
      </c>
      <c r="F359" s="88" t="s">
        <v>6967</v>
      </c>
      <c r="G359" s="88" t="s">
        <v>7289</v>
      </c>
      <c r="H359" s="218" t="s">
        <v>7290</v>
      </c>
      <c r="I359" s="53"/>
    </row>
    <row r="360" spans="1:9" ht="39.9" customHeight="1" x14ac:dyDescent="0.2">
      <c r="A360" s="53">
        <v>29</v>
      </c>
      <c r="B360" s="217" t="s">
        <v>7291</v>
      </c>
      <c r="C360" s="88" t="s">
        <v>7292</v>
      </c>
      <c r="D360" s="88" t="s">
        <v>179</v>
      </c>
      <c r="E360" s="40" t="s">
        <v>6976</v>
      </c>
      <c r="F360" s="88" t="s">
        <v>6967</v>
      </c>
      <c r="G360" s="88" t="s">
        <v>7293</v>
      </c>
      <c r="H360" s="218" t="s">
        <v>7294</v>
      </c>
      <c r="I360" s="53"/>
    </row>
    <row r="361" spans="1:9" ht="39.9" customHeight="1" x14ac:dyDescent="0.2">
      <c r="A361" s="53">
        <v>30</v>
      </c>
      <c r="B361" s="217" t="s">
        <v>7295</v>
      </c>
      <c r="C361" s="88" t="s">
        <v>7296</v>
      </c>
      <c r="D361" s="88" t="s">
        <v>1111</v>
      </c>
      <c r="E361" s="40" t="s">
        <v>6971</v>
      </c>
      <c r="F361" s="88" t="s">
        <v>6967</v>
      </c>
      <c r="G361" s="88" t="s">
        <v>7297</v>
      </c>
      <c r="H361" s="218" t="s">
        <v>7298</v>
      </c>
      <c r="I361" s="53"/>
    </row>
    <row r="362" spans="1:9" ht="39.9" customHeight="1" x14ac:dyDescent="0.2">
      <c r="A362" s="53">
        <v>31</v>
      </c>
      <c r="B362" s="217" t="s">
        <v>7299</v>
      </c>
      <c r="C362" s="88" t="s">
        <v>7300</v>
      </c>
      <c r="D362" s="88" t="s">
        <v>159</v>
      </c>
      <c r="E362" s="40" t="s">
        <v>6970</v>
      </c>
      <c r="F362" s="88" t="s">
        <v>6967</v>
      </c>
      <c r="G362" s="88" t="s">
        <v>7301</v>
      </c>
      <c r="H362" s="218" t="s">
        <v>7302</v>
      </c>
      <c r="I362" s="53"/>
    </row>
    <row r="363" spans="1:9" ht="39.9" customHeight="1" x14ac:dyDescent="0.2">
      <c r="A363" s="53">
        <v>32</v>
      </c>
      <c r="B363" s="217" t="s">
        <v>7303</v>
      </c>
      <c r="C363" s="88" t="s">
        <v>7304</v>
      </c>
      <c r="D363" s="88" t="s">
        <v>230</v>
      </c>
      <c r="E363" s="40" t="s">
        <v>6975</v>
      </c>
      <c r="F363" s="88" t="s">
        <v>6967</v>
      </c>
      <c r="G363" s="88" t="s">
        <v>7305</v>
      </c>
      <c r="H363" s="218" t="s">
        <v>7306</v>
      </c>
      <c r="I363" s="53"/>
    </row>
    <row r="364" spans="1:9" ht="39.9" customHeight="1" x14ac:dyDescent="0.2">
      <c r="A364" s="53">
        <v>33</v>
      </c>
      <c r="B364" s="217" t="s">
        <v>7307</v>
      </c>
      <c r="C364" s="88" t="s">
        <v>7308</v>
      </c>
      <c r="D364" s="88" t="s">
        <v>137</v>
      </c>
      <c r="E364" s="40" t="s">
        <v>6970</v>
      </c>
      <c r="F364" s="88" t="s">
        <v>6967</v>
      </c>
      <c r="G364" s="88" t="s">
        <v>7309</v>
      </c>
      <c r="H364" s="218" t="s">
        <v>7310</v>
      </c>
      <c r="I364" s="53"/>
    </row>
    <row r="365" spans="1:9" ht="39.9" customHeight="1" x14ac:dyDescent="0.2">
      <c r="A365" s="53">
        <v>34</v>
      </c>
      <c r="B365" s="217" t="s">
        <v>7311</v>
      </c>
      <c r="C365" s="88" t="s">
        <v>7312</v>
      </c>
      <c r="D365" s="88" t="s">
        <v>159</v>
      </c>
      <c r="E365" s="40" t="s">
        <v>6971</v>
      </c>
      <c r="F365" s="88" t="s">
        <v>6967</v>
      </c>
      <c r="G365" s="88" t="s">
        <v>7313</v>
      </c>
      <c r="H365" s="218" t="s">
        <v>7314</v>
      </c>
      <c r="I365" s="53"/>
    </row>
    <row r="366" spans="1:9" ht="39.9" customHeight="1" x14ac:dyDescent="0.2">
      <c r="A366" s="53">
        <v>35</v>
      </c>
      <c r="B366" s="217" t="s">
        <v>7315</v>
      </c>
      <c r="C366" s="88" t="s">
        <v>7316</v>
      </c>
      <c r="D366" s="88" t="s">
        <v>582</v>
      </c>
      <c r="E366" s="41" t="s">
        <v>6972</v>
      </c>
      <c r="F366" s="88" t="s">
        <v>6967</v>
      </c>
      <c r="G366" s="88" t="s">
        <v>7317</v>
      </c>
      <c r="H366" s="218" t="s">
        <v>7318</v>
      </c>
      <c r="I366" s="53"/>
    </row>
    <row r="367" spans="1:9" ht="39.9" customHeight="1" x14ac:dyDescent="0.2">
      <c r="A367" s="53">
        <v>36</v>
      </c>
      <c r="B367" s="217" t="s">
        <v>7319</v>
      </c>
      <c r="C367" s="88" t="s">
        <v>7320</v>
      </c>
      <c r="D367" s="88" t="s">
        <v>1822</v>
      </c>
      <c r="E367" s="40" t="s">
        <v>6966</v>
      </c>
      <c r="F367" s="88" t="s">
        <v>6967</v>
      </c>
      <c r="G367" s="88" t="s">
        <v>7321</v>
      </c>
      <c r="H367" s="218" t="s">
        <v>7322</v>
      </c>
      <c r="I367" s="53"/>
    </row>
    <row r="368" spans="1:9" ht="39.9" customHeight="1" x14ac:dyDescent="0.2">
      <c r="A368" s="53">
        <v>37</v>
      </c>
      <c r="B368" s="217" t="s">
        <v>7323</v>
      </c>
      <c r="C368" s="88" t="s">
        <v>7324</v>
      </c>
      <c r="D368" s="88" t="s">
        <v>299</v>
      </c>
      <c r="E368" s="41" t="s">
        <v>6966</v>
      </c>
      <c r="F368" s="88" t="s">
        <v>6967</v>
      </c>
      <c r="G368" s="88" t="s">
        <v>7325</v>
      </c>
      <c r="H368" s="218" t="s">
        <v>7326</v>
      </c>
      <c r="I368" s="53"/>
    </row>
    <row r="369" spans="1:9" ht="39.9" customHeight="1" x14ac:dyDescent="0.2">
      <c r="A369" s="53">
        <v>38</v>
      </c>
      <c r="B369" s="217" t="s">
        <v>7327</v>
      </c>
      <c r="C369" s="88" t="s">
        <v>7328</v>
      </c>
      <c r="D369" s="88" t="s">
        <v>153</v>
      </c>
      <c r="E369" s="40" t="s">
        <v>6971</v>
      </c>
      <c r="F369" s="88" t="s">
        <v>6967</v>
      </c>
      <c r="G369" s="88" t="s">
        <v>7329</v>
      </c>
      <c r="H369" s="218" t="s">
        <v>7330</v>
      </c>
      <c r="I369" s="53"/>
    </row>
    <row r="370" spans="1:9" ht="39.9" customHeight="1" x14ac:dyDescent="0.2">
      <c r="A370" s="53">
        <v>39</v>
      </c>
      <c r="B370" s="217" t="s">
        <v>7331</v>
      </c>
      <c r="C370" s="88" t="s">
        <v>7332</v>
      </c>
      <c r="D370" s="88" t="s">
        <v>287</v>
      </c>
      <c r="E370" s="40" t="s">
        <v>6968</v>
      </c>
      <c r="F370" s="88" t="s">
        <v>6967</v>
      </c>
      <c r="G370" s="88" t="s">
        <v>7333</v>
      </c>
      <c r="H370" s="218" t="s">
        <v>7334</v>
      </c>
      <c r="I370" s="53"/>
    </row>
    <row r="371" spans="1:9" ht="39.9" customHeight="1" x14ac:dyDescent="0.2">
      <c r="A371" s="53">
        <v>40</v>
      </c>
      <c r="B371" s="220" t="s">
        <v>7335</v>
      </c>
      <c r="C371" s="119" t="s">
        <v>7336</v>
      </c>
      <c r="D371" s="119" t="s">
        <v>168</v>
      </c>
      <c r="E371" s="42" t="s">
        <v>6973</v>
      </c>
      <c r="F371" s="119" t="s">
        <v>6967</v>
      </c>
      <c r="G371" s="119" t="s">
        <v>7337</v>
      </c>
      <c r="H371" s="221" t="s">
        <v>7338</v>
      </c>
      <c r="I371" s="53"/>
    </row>
    <row r="372" spans="1:9" ht="39.9" customHeight="1" x14ac:dyDescent="0.2">
      <c r="A372" s="53">
        <v>41</v>
      </c>
      <c r="B372" s="217" t="s">
        <v>7339</v>
      </c>
      <c r="C372" s="88" t="s">
        <v>7340</v>
      </c>
      <c r="D372" s="88" t="s">
        <v>299</v>
      </c>
      <c r="E372" s="41" t="s">
        <v>6969</v>
      </c>
      <c r="F372" s="167" t="s">
        <v>6967</v>
      </c>
      <c r="G372" s="88" t="s">
        <v>7341</v>
      </c>
      <c r="H372" s="41" t="s">
        <v>7342</v>
      </c>
      <c r="I372" s="53"/>
    </row>
    <row r="373" spans="1:9" ht="39.9" customHeight="1" x14ac:dyDescent="0.2">
      <c r="A373" s="53">
        <v>42</v>
      </c>
      <c r="B373" s="217" t="s">
        <v>7343</v>
      </c>
      <c r="C373" s="88" t="s">
        <v>7344</v>
      </c>
      <c r="D373" s="88" t="s">
        <v>221</v>
      </c>
      <c r="E373" s="41" t="s">
        <v>6971</v>
      </c>
      <c r="F373" s="167" t="s">
        <v>6967</v>
      </c>
      <c r="G373" s="88" t="s">
        <v>7345</v>
      </c>
      <c r="H373" s="41" t="s">
        <v>7346</v>
      </c>
      <c r="I373" s="53"/>
    </row>
    <row r="374" spans="1:9" ht="39.9" customHeight="1" x14ac:dyDescent="0.2">
      <c r="A374" s="53">
        <v>43</v>
      </c>
      <c r="B374" s="217" t="s">
        <v>7347</v>
      </c>
      <c r="C374" s="88" t="s">
        <v>7348</v>
      </c>
      <c r="D374" s="88" t="s">
        <v>233</v>
      </c>
      <c r="E374" s="41" t="s">
        <v>6973</v>
      </c>
      <c r="F374" s="167" t="s">
        <v>6967</v>
      </c>
      <c r="G374" s="88" t="s">
        <v>7349</v>
      </c>
      <c r="H374" s="41" t="s">
        <v>7350</v>
      </c>
      <c r="I374" s="53"/>
    </row>
    <row r="375" spans="1:9" ht="39.9" customHeight="1" x14ac:dyDescent="0.2">
      <c r="A375" s="53">
        <v>44</v>
      </c>
      <c r="B375" s="217" t="s">
        <v>7351</v>
      </c>
      <c r="C375" s="88" t="s">
        <v>7352</v>
      </c>
      <c r="D375" s="88" t="s">
        <v>233</v>
      </c>
      <c r="E375" s="41" t="s">
        <v>6968</v>
      </c>
      <c r="F375" s="167" t="s">
        <v>6967</v>
      </c>
      <c r="G375" s="88" t="s">
        <v>7353</v>
      </c>
      <c r="H375" s="41" t="s">
        <v>7354</v>
      </c>
      <c r="I375" s="53"/>
    </row>
    <row r="376" spans="1:9" ht="39.9" customHeight="1" x14ac:dyDescent="0.2">
      <c r="A376" s="53">
        <v>45</v>
      </c>
      <c r="B376" s="217" t="s">
        <v>7355</v>
      </c>
      <c r="C376" s="88" t="s">
        <v>7356</v>
      </c>
      <c r="D376" s="88" t="s">
        <v>137</v>
      </c>
      <c r="E376" s="41" t="s">
        <v>6971</v>
      </c>
      <c r="F376" s="167" t="s">
        <v>6967</v>
      </c>
      <c r="G376" s="88" t="s">
        <v>7357</v>
      </c>
      <c r="H376" s="41" t="s">
        <v>7358</v>
      </c>
      <c r="I376" s="53"/>
    </row>
    <row r="377" spans="1:9" ht="39.9" customHeight="1" x14ac:dyDescent="0.2">
      <c r="A377" s="53">
        <v>46</v>
      </c>
      <c r="B377" s="217" t="s">
        <v>7359</v>
      </c>
      <c r="C377" s="88" t="s">
        <v>7308</v>
      </c>
      <c r="D377" s="88" t="s">
        <v>137</v>
      </c>
      <c r="E377" s="41" t="s">
        <v>6977</v>
      </c>
      <c r="F377" s="167" t="s">
        <v>6967</v>
      </c>
      <c r="G377" s="88" t="s">
        <v>7360</v>
      </c>
      <c r="H377" s="41" t="s">
        <v>7361</v>
      </c>
      <c r="I377" s="53"/>
    </row>
    <row r="378" spans="1:9" ht="39.9" customHeight="1" x14ac:dyDescent="0.2">
      <c r="A378" s="53">
        <v>47</v>
      </c>
      <c r="B378" s="217" t="s">
        <v>7362</v>
      </c>
      <c r="C378" s="88" t="s">
        <v>7363</v>
      </c>
      <c r="D378" s="88" t="s">
        <v>626</v>
      </c>
      <c r="E378" s="41" t="s">
        <v>6974</v>
      </c>
      <c r="F378" s="167" t="s">
        <v>6967</v>
      </c>
      <c r="G378" s="88" t="s">
        <v>7364</v>
      </c>
      <c r="H378" s="41" t="s">
        <v>7365</v>
      </c>
      <c r="I378" s="53"/>
    </row>
    <row r="379" spans="1:9" ht="39.9" customHeight="1" x14ac:dyDescent="0.2">
      <c r="A379" s="53">
        <v>48</v>
      </c>
      <c r="B379" s="217" t="s">
        <v>7366</v>
      </c>
      <c r="C379" s="88" t="s">
        <v>7367</v>
      </c>
      <c r="D379" s="88" t="s">
        <v>153</v>
      </c>
      <c r="E379" s="41" t="s">
        <v>6977</v>
      </c>
      <c r="F379" s="167" t="s">
        <v>6967</v>
      </c>
      <c r="G379" s="88" t="s">
        <v>7368</v>
      </c>
      <c r="H379" s="41" t="s">
        <v>7369</v>
      </c>
      <c r="I379" s="53"/>
    </row>
    <row r="380" spans="1:9" ht="39.9" customHeight="1" x14ac:dyDescent="0.2">
      <c r="A380" s="53">
        <v>49</v>
      </c>
      <c r="B380" s="217" t="s">
        <v>7370</v>
      </c>
      <c r="C380" s="88" t="s">
        <v>7371</v>
      </c>
      <c r="D380" s="88" t="s">
        <v>143</v>
      </c>
      <c r="E380" s="41" t="s">
        <v>6971</v>
      </c>
      <c r="F380" s="167" t="s">
        <v>6967</v>
      </c>
      <c r="G380" s="88" t="s">
        <v>7372</v>
      </c>
      <c r="H380" s="41" t="s">
        <v>7373</v>
      </c>
      <c r="I380" s="53"/>
    </row>
    <row r="381" spans="1:9" ht="39.9" customHeight="1" thickBot="1" x14ac:dyDescent="0.25">
      <c r="A381" s="53">
        <v>50</v>
      </c>
      <c r="B381" s="222" t="s">
        <v>7374</v>
      </c>
      <c r="C381" s="223" t="s">
        <v>7375</v>
      </c>
      <c r="D381" s="223" t="s">
        <v>7376</v>
      </c>
      <c r="E381" s="224" t="s">
        <v>6971</v>
      </c>
      <c r="F381" s="225" t="s">
        <v>6967</v>
      </c>
      <c r="G381" s="223" t="s">
        <v>7377</v>
      </c>
      <c r="H381" s="224" t="s">
        <v>7378</v>
      </c>
      <c r="I381" s="53"/>
    </row>
    <row r="382" spans="1:9" ht="39.9" customHeight="1" x14ac:dyDescent="0.2">
      <c r="A382" s="53"/>
      <c r="B382" s="226" t="s">
        <v>8590</v>
      </c>
      <c r="C382" s="53"/>
      <c r="D382" s="53"/>
      <c r="E382" s="53"/>
      <c r="F382" s="53"/>
      <c r="G382" s="53"/>
      <c r="H382" s="53"/>
      <c r="I382" s="53"/>
    </row>
    <row r="383" spans="1:9" ht="39.9" customHeight="1" thickBot="1" x14ac:dyDescent="0.25">
      <c r="A383" s="53"/>
      <c r="B383" s="43" t="s">
        <v>5362</v>
      </c>
      <c r="C383" s="43" t="s">
        <v>5363</v>
      </c>
      <c r="D383" s="43" t="s">
        <v>5364</v>
      </c>
      <c r="E383" s="43" t="s">
        <v>5365</v>
      </c>
      <c r="F383" s="43" t="s">
        <v>13153</v>
      </c>
      <c r="G383" s="43" t="s">
        <v>5368</v>
      </c>
      <c r="H383" s="43" t="s">
        <v>5367</v>
      </c>
      <c r="I383" s="53"/>
    </row>
    <row r="384" spans="1:9" ht="39.9" customHeight="1" thickTop="1" x14ac:dyDescent="0.2">
      <c r="A384" s="53">
        <v>1</v>
      </c>
      <c r="B384" s="17" t="s">
        <v>8364</v>
      </c>
      <c r="C384" s="17" t="s">
        <v>8365</v>
      </c>
      <c r="D384" s="17" t="s">
        <v>1445</v>
      </c>
      <c r="E384" s="227" t="s">
        <v>8366</v>
      </c>
      <c r="F384" s="17" t="s">
        <v>8367</v>
      </c>
      <c r="G384" s="228" t="s">
        <v>8368</v>
      </c>
      <c r="H384" s="17">
        <v>1123865949</v>
      </c>
      <c r="I384" s="53"/>
    </row>
    <row r="385" spans="1:9" ht="39.9" customHeight="1" x14ac:dyDescent="0.2">
      <c r="A385" s="53">
        <v>2</v>
      </c>
      <c r="B385" s="17" t="s">
        <v>8369</v>
      </c>
      <c r="C385" s="17" t="s">
        <v>8370</v>
      </c>
      <c r="D385" s="17" t="s">
        <v>233</v>
      </c>
      <c r="E385" s="227" t="s">
        <v>8371</v>
      </c>
      <c r="F385" s="17" t="s">
        <v>8372</v>
      </c>
      <c r="G385" s="228" t="s">
        <v>8373</v>
      </c>
      <c r="H385" s="17">
        <v>1123865881</v>
      </c>
      <c r="I385" s="53"/>
    </row>
    <row r="386" spans="1:9" ht="39.9" customHeight="1" x14ac:dyDescent="0.2">
      <c r="A386" s="53">
        <v>3</v>
      </c>
      <c r="B386" s="17" t="s">
        <v>8374</v>
      </c>
      <c r="C386" s="17" t="s">
        <v>8375</v>
      </c>
      <c r="D386" s="17" t="s">
        <v>137</v>
      </c>
      <c r="E386" s="227" t="s">
        <v>8376</v>
      </c>
      <c r="F386" s="17" t="s">
        <v>8377</v>
      </c>
      <c r="G386" s="228" t="s">
        <v>8378</v>
      </c>
      <c r="H386" s="17">
        <v>1123865899</v>
      </c>
      <c r="I386" s="53"/>
    </row>
    <row r="387" spans="1:9" ht="39.9" customHeight="1" x14ac:dyDescent="0.2">
      <c r="A387" s="53">
        <v>4</v>
      </c>
      <c r="B387" s="17" t="s">
        <v>8379</v>
      </c>
      <c r="C387" s="17" t="s">
        <v>8380</v>
      </c>
      <c r="D387" s="17" t="s">
        <v>140</v>
      </c>
      <c r="E387" s="227" t="s">
        <v>8381</v>
      </c>
      <c r="F387" s="17" t="s">
        <v>8382</v>
      </c>
      <c r="G387" s="228" t="s">
        <v>8383</v>
      </c>
      <c r="H387" s="17">
        <v>1123865923</v>
      </c>
      <c r="I387" s="53"/>
    </row>
    <row r="388" spans="1:9" ht="39.9" customHeight="1" x14ac:dyDescent="0.2">
      <c r="A388" s="53">
        <v>5</v>
      </c>
      <c r="B388" s="17" t="s">
        <v>8384</v>
      </c>
      <c r="C388" s="17" t="s">
        <v>8385</v>
      </c>
      <c r="D388" s="17" t="s">
        <v>274</v>
      </c>
      <c r="E388" s="227" t="s">
        <v>8386</v>
      </c>
      <c r="F388" s="17" t="s">
        <v>8387</v>
      </c>
      <c r="G388" s="228" t="s">
        <v>8388</v>
      </c>
      <c r="H388" s="17">
        <v>1123865972</v>
      </c>
      <c r="I388" s="53"/>
    </row>
    <row r="389" spans="1:9" ht="39.9" customHeight="1" x14ac:dyDescent="0.2">
      <c r="A389" s="53">
        <v>6</v>
      </c>
      <c r="B389" s="17" t="s">
        <v>8389</v>
      </c>
      <c r="C389" s="17" t="s">
        <v>8390</v>
      </c>
      <c r="D389" s="17" t="s">
        <v>143</v>
      </c>
      <c r="E389" s="227" t="s">
        <v>8391</v>
      </c>
      <c r="F389" s="17" t="s">
        <v>8392</v>
      </c>
      <c r="G389" s="228" t="s">
        <v>8393</v>
      </c>
      <c r="H389" s="17">
        <v>1123865956</v>
      </c>
      <c r="I389" s="53"/>
    </row>
    <row r="390" spans="1:9" ht="39.9" customHeight="1" x14ac:dyDescent="0.2">
      <c r="A390" s="53">
        <v>7</v>
      </c>
      <c r="B390" s="17" t="s">
        <v>8394</v>
      </c>
      <c r="C390" s="17" t="s">
        <v>8395</v>
      </c>
      <c r="D390" s="17" t="s">
        <v>2362</v>
      </c>
      <c r="E390" s="227" t="s">
        <v>8396</v>
      </c>
      <c r="F390" s="17" t="s">
        <v>8397</v>
      </c>
      <c r="G390" s="228" t="s">
        <v>8398</v>
      </c>
      <c r="H390" s="17">
        <v>1123866806</v>
      </c>
      <c r="I390" s="53"/>
    </row>
    <row r="391" spans="1:9" ht="39.9" customHeight="1" x14ac:dyDescent="0.2">
      <c r="A391" s="53">
        <v>8</v>
      </c>
      <c r="B391" s="17" t="s">
        <v>8399</v>
      </c>
      <c r="C391" s="17" t="s">
        <v>8400</v>
      </c>
      <c r="D391" s="17" t="s">
        <v>626</v>
      </c>
      <c r="E391" s="227" t="s">
        <v>8401</v>
      </c>
      <c r="F391" s="17" t="s">
        <v>8402</v>
      </c>
      <c r="G391" s="228" t="s">
        <v>8403</v>
      </c>
      <c r="H391" s="17">
        <v>1123866210</v>
      </c>
      <c r="I391" s="53"/>
    </row>
    <row r="392" spans="1:9" ht="39.9" customHeight="1" x14ac:dyDescent="0.2">
      <c r="A392" s="53">
        <v>9</v>
      </c>
      <c r="B392" s="17" t="s">
        <v>8404</v>
      </c>
      <c r="C392" s="17" t="s">
        <v>8405</v>
      </c>
      <c r="D392" s="17" t="s">
        <v>156</v>
      </c>
      <c r="E392" s="227" t="s">
        <v>8406</v>
      </c>
      <c r="F392" s="17" t="s">
        <v>8407</v>
      </c>
      <c r="G392" s="228" t="s">
        <v>8408</v>
      </c>
      <c r="H392" s="17">
        <v>1123866202</v>
      </c>
      <c r="I392" s="53"/>
    </row>
    <row r="393" spans="1:9" ht="39.9" customHeight="1" x14ac:dyDescent="0.2">
      <c r="A393" s="53">
        <v>10</v>
      </c>
      <c r="B393" s="17" t="s">
        <v>8409</v>
      </c>
      <c r="C393" s="17" t="s">
        <v>8410</v>
      </c>
      <c r="D393" s="17" t="s">
        <v>182</v>
      </c>
      <c r="E393" s="227" t="s">
        <v>8411</v>
      </c>
      <c r="F393" s="17" t="s">
        <v>8412</v>
      </c>
      <c r="G393" s="228" t="s">
        <v>8413</v>
      </c>
      <c r="H393" s="17">
        <v>1123866103</v>
      </c>
      <c r="I393" s="53"/>
    </row>
    <row r="394" spans="1:9" ht="39.9" customHeight="1" x14ac:dyDescent="0.2">
      <c r="A394" s="53">
        <v>11</v>
      </c>
      <c r="B394" s="17" t="s">
        <v>8414</v>
      </c>
      <c r="C394" s="17" t="s">
        <v>8415</v>
      </c>
      <c r="D394" s="17" t="s">
        <v>2362</v>
      </c>
      <c r="E394" s="227" t="s">
        <v>8406</v>
      </c>
      <c r="F394" s="17" t="s">
        <v>8416</v>
      </c>
      <c r="G394" s="228" t="s">
        <v>8417</v>
      </c>
      <c r="H394" s="17">
        <v>1123866095</v>
      </c>
      <c r="I394" s="53"/>
    </row>
    <row r="395" spans="1:9" ht="39.9" customHeight="1" x14ac:dyDescent="0.2">
      <c r="A395" s="53">
        <v>12</v>
      </c>
      <c r="B395" s="17" t="s">
        <v>8418</v>
      </c>
      <c r="C395" s="17" t="s">
        <v>8419</v>
      </c>
      <c r="D395" s="17" t="s">
        <v>137</v>
      </c>
      <c r="E395" s="227" t="s">
        <v>8420</v>
      </c>
      <c r="F395" s="17" t="s">
        <v>8421</v>
      </c>
      <c r="G395" s="228" t="s">
        <v>8422</v>
      </c>
      <c r="H395" s="17">
        <v>1123866129</v>
      </c>
      <c r="I395" s="53"/>
    </row>
    <row r="396" spans="1:9" ht="39.9" customHeight="1" x14ac:dyDescent="0.2">
      <c r="A396" s="53">
        <v>13</v>
      </c>
      <c r="B396" s="17" t="s">
        <v>8423</v>
      </c>
      <c r="C396" s="17" t="s">
        <v>8424</v>
      </c>
      <c r="D396" s="17" t="s">
        <v>848</v>
      </c>
      <c r="E396" s="227" t="s">
        <v>8425</v>
      </c>
      <c r="F396" s="17" t="s">
        <v>8426</v>
      </c>
      <c r="G396" s="228" t="s">
        <v>8427</v>
      </c>
      <c r="H396" s="17">
        <v>1123866178</v>
      </c>
      <c r="I396" s="53"/>
    </row>
    <row r="397" spans="1:9" ht="39.9" customHeight="1" x14ac:dyDescent="0.2">
      <c r="A397" s="53">
        <v>14</v>
      </c>
      <c r="B397" s="17" t="s">
        <v>8428</v>
      </c>
      <c r="C397" s="17" t="s">
        <v>8429</v>
      </c>
      <c r="D397" s="17" t="s">
        <v>204</v>
      </c>
      <c r="E397" s="227" t="s">
        <v>8425</v>
      </c>
      <c r="F397" s="17" t="s">
        <v>8430</v>
      </c>
      <c r="G397" s="228" t="s">
        <v>8431</v>
      </c>
      <c r="H397" s="17">
        <v>1123866152</v>
      </c>
      <c r="I397" s="53"/>
    </row>
    <row r="398" spans="1:9" ht="39.9" customHeight="1" x14ac:dyDescent="0.2">
      <c r="A398" s="53">
        <v>15</v>
      </c>
      <c r="B398" s="17" t="s">
        <v>8432</v>
      </c>
      <c r="C398" s="17" t="s">
        <v>8433</v>
      </c>
      <c r="D398" s="17" t="s">
        <v>137</v>
      </c>
      <c r="E398" s="227" t="s">
        <v>8434</v>
      </c>
      <c r="F398" s="17" t="s">
        <v>8435</v>
      </c>
      <c r="G398" s="228" t="s">
        <v>8436</v>
      </c>
      <c r="H398" s="17">
        <v>1123866137</v>
      </c>
      <c r="I398" s="53"/>
    </row>
    <row r="399" spans="1:9" ht="39.9" customHeight="1" x14ac:dyDescent="0.2">
      <c r="A399" s="53">
        <v>16</v>
      </c>
      <c r="B399" s="17" t="s">
        <v>8437</v>
      </c>
      <c r="C399" s="17" t="s">
        <v>8438</v>
      </c>
      <c r="D399" s="17" t="s">
        <v>182</v>
      </c>
      <c r="E399" s="227" t="s">
        <v>8439</v>
      </c>
      <c r="F399" s="17" t="s">
        <v>8440</v>
      </c>
      <c r="G399" s="228" t="s">
        <v>8441</v>
      </c>
      <c r="H399" s="17">
        <v>1123866145</v>
      </c>
      <c r="I399" s="53"/>
    </row>
    <row r="400" spans="1:9" ht="39.9" customHeight="1" x14ac:dyDescent="0.2">
      <c r="A400" s="53">
        <v>17</v>
      </c>
      <c r="B400" s="17" t="s">
        <v>8442</v>
      </c>
      <c r="C400" s="17" t="s">
        <v>8443</v>
      </c>
      <c r="D400" s="17" t="s">
        <v>140</v>
      </c>
      <c r="E400" s="227" t="s">
        <v>8396</v>
      </c>
      <c r="F400" s="17" t="s">
        <v>8444</v>
      </c>
      <c r="G400" s="228" t="s">
        <v>8445</v>
      </c>
      <c r="H400" s="17">
        <v>1123866079</v>
      </c>
      <c r="I400" s="53"/>
    </row>
    <row r="401" spans="1:9" ht="39.9" customHeight="1" x14ac:dyDescent="0.2">
      <c r="A401" s="53">
        <v>18</v>
      </c>
      <c r="B401" s="17" t="s">
        <v>8446</v>
      </c>
      <c r="C401" s="17" t="s">
        <v>8447</v>
      </c>
      <c r="D401" s="17" t="s">
        <v>579</v>
      </c>
      <c r="E401" s="227" t="s">
        <v>8448</v>
      </c>
      <c r="F401" s="17" t="s">
        <v>8449</v>
      </c>
      <c r="G401" s="228" t="s">
        <v>8450</v>
      </c>
      <c r="H401" s="17">
        <v>1123866160</v>
      </c>
      <c r="I401" s="53"/>
    </row>
    <row r="402" spans="1:9" ht="39.9" customHeight="1" x14ac:dyDescent="0.2">
      <c r="A402" s="53">
        <v>19</v>
      </c>
      <c r="B402" s="17" t="s">
        <v>8451</v>
      </c>
      <c r="C402" s="17" t="s">
        <v>8452</v>
      </c>
      <c r="D402" s="17" t="s">
        <v>182</v>
      </c>
      <c r="E402" s="227" t="s">
        <v>8453</v>
      </c>
      <c r="F402" s="17" t="s">
        <v>8454</v>
      </c>
      <c r="G402" s="228" t="s">
        <v>8455</v>
      </c>
      <c r="H402" s="17">
        <v>1123866087</v>
      </c>
      <c r="I402" s="53"/>
    </row>
    <row r="403" spans="1:9" ht="39.9" customHeight="1" x14ac:dyDescent="0.2">
      <c r="A403" s="53">
        <v>20</v>
      </c>
      <c r="B403" s="17" t="s">
        <v>8456</v>
      </c>
      <c r="C403" s="17" t="s">
        <v>8457</v>
      </c>
      <c r="D403" s="17" t="s">
        <v>182</v>
      </c>
      <c r="E403" s="227" t="s">
        <v>8458</v>
      </c>
      <c r="F403" s="17" t="s">
        <v>8459</v>
      </c>
      <c r="G403" s="228" t="s">
        <v>8460</v>
      </c>
      <c r="H403" s="17">
        <v>1123866012</v>
      </c>
      <c r="I403" s="53"/>
    </row>
    <row r="404" spans="1:9" ht="39.9" customHeight="1" x14ac:dyDescent="0.2">
      <c r="A404" s="53">
        <v>21</v>
      </c>
      <c r="B404" s="17" t="s">
        <v>8461</v>
      </c>
      <c r="C404" s="17" t="s">
        <v>8462</v>
      </c>
      <c r="D404" s="17" t="s">
        <v>1111</v>
      </c>
      <c r="E404" s="227" t="s">
        <v>8381</v>
      </c>
      <c r="F404" s="17" t="s">
        <v>8463</v>
      </c>
      <c r="G404" s="228" t="s">
        <v>8464</v>
      </c>
      <c r="H404" s="17">
        <v>1123866020</v>
      </c>
      <c r="I404" s="53"/>
    </row>
    <row r="405" spans="1:9" ht="39.9" customHeight="1" x14ac:dyDescent="0.2">
      <c r="A405" s="53">
        <v>22</v>
      </c>
      <c r="B405" s="17" t="s">
        <v>8465</v>
      </c>
      <c r="C405" s="17" t="s">
        <v>8466</v>
      </c>
      <c r="D405" s="17" t="s">
        <v>159</v>
      </c>
      <c r="E405" s="227" t="s">
        <v>8381</v>
      </c>
      <c r="F405" s="17" t="s">
        <v>8467</v>
      </c>
      <c r="G405" s="228" t="s">
        <v>8468</v>
      </c>
      <c r="H405" s="17">
        <v>1123866046</v>
      </c>
      <c r="I405" s="53"/>
    </row>
    <row r="406" spans="1:9" ht="39.9" customHeight="1" x14ac:dyDescent="0.2">
      <c r="A406" s="53">
        <v>23</v>
      </c>
      <c r="B406" s="17" t="s">
        <v>8469</v>
      </c>
      <c r="C406" s="17" t="s">
        <v>8470</v>
      </c>
      <c r="D406" s="17" t="s">
        <v>153</v>
      </c>
      <c r="E406" s="227" t="s">
        <v>8471</v>
      </c>
      <c r="F406" s="17" t="s">
        <v>8472</v>
      </c>
      <c r="G406" s="228" t="s">
        <v>8473</v>
      </c>
      <c r="H406" s="17">
        <v>1123866038</v>
      </c>
      <c r="I406" s="53"/>
    </row>
    <row r="407" spans="1:9" ht="39.9" customHeight="1" x14ac:dyDescent="0.2">
      <c r="A407" s="53">
        <v>24</v>
      </c>
      <c r="B407" s="17" t="s">
        <v>8474</v>
      </c>
      <c r="C407" s="17" t="s">
        <v>8475</v>
      </c>
      <c r="D407" s="17" t="s">
        <v>638</v>
      </c>
      <c r="E407" s="227" t="s">
        <v>8406</v>
      </c>
      <c r="F407" s="17" t="s">
        <v>8476</v>
      </c>
      <c r="G407" s="228" t="s">
        <v>8477</v>
      </c>
      <c r="H407" s="17">
        <v>1123866186</v>
      </c>
      <c r="I407" s="53"/>
    </row>
    <row r="408" spans="1:9" ht="39.9" customHeight="1" x14ac:dyDescent="0.2">
      <c r="A408" s="53">
        <v>25</v>
      </c>
      <c r="B408" s="17" t="s">
        <v>8478</v>
      </c>
      <c r="C408" s="17" t="s">
        <v>8479</v>
      </c>
      <c r="D408" s="17" t="s">
        <v>159</v>
      </c>
      <c r="E408" s="227" t="s">
        <v>8480</v>
      </c>
      <c r="F408" s="17" t="s">
        <v>8481</v>
      </c>
      <c r="G408" s="228" t="s">
        <v>8482</v>
      </c>
      <c r="H408" s="17">
        <v>1123866004</v>
      </c>
      <c r="I408" s="53"/>
    </row>
    <row r="409" spans="1:9" ht="39.9" customHeight="1" x14ac:dyDescent="0.2">
      <c r="A409" s="53">
        <v>26</v>
      </c>
      <c r="B409" s="17" t="s">
        <v>8483</v>
      </c>
      <c r="C409" s="17" t="s">
        <v>8484</v>
      </c>
      <c r="D409" s="17" t="s">
        <v>638</v>
      </c>
      <c r="E409" s="227" t="s">
        <v>8371</v>
      </c>
      <c r="F409" s="17" t="s">
        <v>8485</v>
      </c>
      <c r="G409" s="228" t="s">
        <v>8486</v>
      </c>
      <c r="H409" s="17">
        <v>1123866194</v>
      </c>
      <c r="I409" s="53"/>
    </row>
    <row r="410" spans="1:9" ht="39.9" customHeight="1" x14ac:dyDescent="0.2">
      <c r="A410" s="53">
        <v>27</v>
      </c>
      <c r="B410" s="17" t="s">
        <v>8487</v>
      </c>
      <c r="C410" s="17" t="s">
        <v>8488</v>
      </c>
      <c r="D410" s="17" t="s">
        <v>159</v>
      </c>
      <c r="E410" s="227" t="s">
        <v>8411</v>
      </c>
      <c r="F410" s="17" t="s">
        <v>8489</v>
      </c>
      <c r="G410" s="228" t="s">
        <v>8490</v>
      </c>
      <c r="H410" s="17">
        <v>1123865998</v>
      </c>
      <c r="I410" s="53"/>
    </row>
    <row r="411" spans="1:9" ht="39.9" customHeight="1" x14ac:dyDescent="0.2">
      <c r="A411" s="53">
        <v>28</v>
      </c>
      <c r="B411" s="78" t="s">
        <v>8491</v>
      </c>
      <c r="C411" s="78" t="s">
        <v>8492</v>
      </c>
      <c r="D411" s="78" t="s">
        <v>159</v>
      </c>
      <c r="E411" s="229" t="s">
        <v>8386</v>
      </c>
      <c r="F411" s="78" t="s">
        <v>8493</v>
      </c>
      <c r="G411" s="230" t="s">
        <v>8494</v>
      </c>
      <c r="H411" s="78">
        <v>1123866053</v>
      </c>
      <c r="I411" s="53"/>
    </row>
    <row r="412" spans="1:9" ht="39.9" customHeight="1" x14ac:dyDescent="0.2">
      <c r="A412" s="53">
        <v>29</v>
      </c>
      <c r="B412" s="17" t="s">
        <v>8495</v>
      </c>
      <c r="C412" s="17" t="s">
        <v>8496</v>
      </c>
      <c r="D412" s="17" t="s">
        <v>243</v>
      </c>
      <c r="E412" s="227" t="s">
        <v>8411</v>
      </c>
      <c r="F412" s="17" t="s">
        <v>8497</v>
      </c>
      <c r="G412" s="228" t="s">
        <v>8498</v>
      </c>
      <c r="H412" s="17">
        <v>1123866822</v>
      </c>
      <c r="I412" s="53"/>
    </row>
    <row r="413" spans="1:9" ht="39.9" customHeight="1" x14ac:dyDescent="0.2">
      <c r="A413" s="53">
        <v>30</v>
      </c>
      <c r="B413" s="17" t="s">
        <v>10089</v>
      </c>
      <c r="C413" s="17" t="s">
        <v>8499</v>
      </c>
      <c r="D413" s="17" t="s">
        <v>638</v>
      </c>
      <c r="E413" s="227" t="s">
        <v>8371</v>
      </c>
      <c r="F413" s="17" t="s">
        <v>8500</v>
      </c>
      <c r="G413" s="228" t="s">
        <v>8501</v>
      </c>
      <c r="H413" s="17">
        <v>1123866061</v>
      </c>
      <c r="I413" s="53"/>
    </row>
    <row r="414" spans="1:9" ht="39.9" customHeight="1" x14ac:dyDescent="0.2">
      <c r="A414" s="53">
        <v>31</v>
      </c>
      <c r="B414" s="17" t="s">
        <v>8502</v>
      </c>
      <c r="C414" s="17" t="s">
        <v>8503</v>
      </c>
      <c r="D414" s="17" t="s">
        <v>182</v>
      </c>
      <c r="E414" s="227" t="s">
        <v>8504</v>
      </c>
      <c r="F414" s="17" t="s">
        <v>8505</v>
      </c>
      <c r="G414" s="228" t="s">
        <v>8506</v>
      </c>
      <c r="H414" s="17">
        <v>1123866111</v>
      </c>
      <c r="I414" s="53"/>
    </row>
    <row r="415" spans="1:9" ht="39.9" customHeight="1" x14ac:dyDescent="0.2">
      <c r="A415" s="53">
        <v>32</v>
      </c>
      <c r="B415" s="17" t="s">
        <v>8507</v>
      </c>
      <c r="C415" s="17" t="s">
        <v>8508</v>
      </c>
      <c r="D415" s="17" t="s">
        <v>179</v>
      </c>
      <c r="E415" s="227" t="s">
        <v>8371</v>
      </c>
      <c r="F415" s="17" t="s">
        <v>8509</v>
      </c>
      <c r="G415" s="228" t="s">
        <v>8510</v>
      </c>
      <c r="H415" s="17">
        <v>1123866277</v>
      </c>
      <c r="I415" s="53"/>
    </row>
    <row r="416" spans="1:9" ht="39.9" customHeight="1" x14ac:dyDescent="0.2">
      <c r="A416" s="53">
        <v>33</v>
      </c>
      <c r="B416" s="17" t="s">
        <v>8511</v>
      </c>
      <c r="C416" s="17" t="s">
        <v>8512</v>
      </c>
      <c r="D416" s="17" t="s">
        <v>233</v>
      </c>
      <c r="E416" s="227" t="s">
        <v>8513</v>
      </c>
      <c r="F416" s="17" t="s">
        <v>8514</v>
      </c>
      <c r="G416" s="228" t="s">
        <v>8515</v>
      </c>
      <c r="H416" s="17">
        <v>1123866244</v>
      </c>
      <c r="I416" s="53"/>
    </row>
    <row r="417" spans="1:9" ht="39.9" customHeight="1" x14ac:dyDescent="0.2">
      <c r="A417" s="53">
        <v>34</v>
      </c>
      <c r="B417" s="17" t="s">
        <v>8516</v>
      </c>
      <c r="C417" s="17" t="s">
        <v>8517</v>
      </c>
      <c r="D417" s="17" t="s">
        <v>233</v>
      </c>
      <c r="E417" s="227" t="s">
        <v>8439</v>
      </c>
      <c r="F417" s="17" t="s">
        <v>8518</v>
      </c>
      <c r="G417" s="228" t="s">
        <v>8519</v>
      </c>
      <c r="H417" s="17">
        <v>1123866251</v>
      </c>
      <c r="I417" s="53"/>
    </row>
    <row r="418" spans="1:9" ht="39.9" customHeight="1" x14ac:dyDescent="0.2">
      <c r="A418" s="53">
        <v>35</v>
      </c>
      <c r="B418" s="17" t="s">
        <v>8520</v>
      </c>
      <c r="C418" s="17" t="s">
        <v>8521</v>
      </c>
      <c r="D418" s="17" t="s">
        <v>143</v>
      </c>
      <c r="E418" s="227" t="s">
        <v>8522</v>
      </c>
      <c r="F418" s="17" t="s">
        <v>8523</v>
      </c>
      <c r="G418" s="228" t="s">
        <v>8524</v>
      </c>
      <c r="H418" s="17">
        <v>1123866293</v>
      </c>
      <c r="I418" s="53"/>
    </row>
    <row r="419" spans="1:9" ht="39.9" customHeight="1" x14ac:dyDescent="0.2">
      <c r="A419" s="53">
        <v>36</v>
      </c>
      <c r="B419" s="17" t="s">
        <v>8525</v>
      </c>
      <c r="C419" s="17" t="s">
        <v>8526</v>
      </c>
      <c r="D419" s="17" t="s">
        <v>230</v>
      </c>
      <c r="E419" s="227" t="s">
        <v>8480</v>
      </c>
      <c r="F419" s="17" t="s">
        <v>8527</v>
      </c>
      <c r="G419" s="228" t="s">
        <v>8528</v>
      </c>
      <c r="H419" s="17">
        <v>1123866319</v>
      </c>
      <c r="I419" s="53"/>
    </row>
    <row r="420" spans="1:9" ht="39.9" customHeight="1" x14ac:dyDescent="0.2">
      <c r="A420" s="53">
        <v>37</v>
      </c>
      <c r="B420" s="17" t="s">
        <v>8529</v>
      </c>
      <c r="C420" s="17" t="s">
        <v>8530</v>
      </c>
      <c r="D420" s="17" t="s">
        <v>143</v>
      </c>
      <c r="E420" s="227" t="s">
        <v>8448</v>
      </c>
      <c r="F420" s="17" t="s">
        <v>8531</v>
      </c>
      <c r="G420" s="228" t="s">
        <v>8532</v>
      </c>
      <c r="H420" s="17">
        <v>1123866301</v>
      </c>
      <c r="I420" s="53"/>
    </row>
    <row r="421" spans="1:9" ht="39.9" customHeight="1" x14ac:dyDescent="0.2">
      <c r="A421" s="53">
        <v>38</v>
      </c>
      <c r="B421" s="17" t="s">
        <v>8533</v>
      </c>
      <c r="C421" s="17" t="s">
        <v>8534</v>
      </c>
      <c r="D421" s="17" t="s">
        <v>233</v>
      </c>
      <c r="E421" s="227" t="s">
        <v>8376</v>
      </c>
      <c r="F421" s="17" t="s">
        <v>8535</v>
      </c>
      <c r="G421" s="228" t="s">
        <v>8536</v>
      </c>
      <c r="H421" s="17">
        <v>1123866269</v>
      </c>
      <c r="I421" s="53"/>
    </row>
    <row r="422" spans="1:9" ht="39.9" customHeight="1" x14ac:dyDescent="0.2">
      <c r="A422" s="53">
        <v>39</v>
      </c>
      <c r="B422" s="17" t="s">
        <v>8537</v>
      </c>
      <c r="C422" s="17" t="s">
        <v>8538</v>
      </c>
      <c r="D422" s="17" t="s">
        <v>287</v>
      </c>
      <c r="E422" s="227" t="s">
        <v>8371</v>
      </c>
      <c r="F422" s="17" t="s">
        <v>8539</v>
      </c>
      <c r="G422" s="228" t="s">
        <v>8540</v>
      </c>
      <c r="H422" s="17">
        <v>1123866285</v>
      </c>
      <c r="I422" s="53"/>
    </row>
    <row r="423" spans="1:9" ht="39.9" customHeight="1" x14ac:dyDescent="0.2">
      <c r="A423" s="53">
        <v>40</v>
      </c>
      <c r="B423" s="17" t="s">
        <v>8541</v>
      </c>
      <c r="C423" s="17" t="s">
        <v>8542</v>
      </c>
      <c r="D423" s="17" t="s">
        <v>5767</v>
      </c>
      <c r="E423" s="227" t="s">
        <v>8543</v>
      </c>
      <c r="F423" s="17" t="s">
        <v>8544</v>
      </c>
      <c r="G423" s="228" t="s">
        <v>8545</v>
      </c>
      <c r="H423" s="17">
        <v>1123866335</v>
      </c>
      <c r="I423" s="53"/>
    </row>
    <row r="424" spans="1:9" ht="39.9" customHeight="1" x14ac:dyDescent="0.2">
      <c r="A424" s="53">
        <v>41</v>
      </c>
      <c r="B424" s="17" t="s">
        <v>8546</v>
      </c>
      <c r="C424" s="17" t="s">
        <v>8547</v>
      </c>
      <c r="D424" s="17" t="s">
        <v>238</v>
      </c>
      <c r="E424" s="227" t="s">
        <v>8548</v>
      </c>
      <c r="F424" s="17" t="s">
        <v>8549</v>
      </c>
      <c r="G424" s="228" t="s">
        <v>8550</v>
      </c>
      <c r="H424" s="17">
        <v>1123866327</v>
      </c>
      <c r="I424" s="53"/>
    </row>
    <row r="425" spans="1:9" ht="39.9" customHeight="1" x14ac:dyDescent="0.2">
      <c r="A425" s="53">
        <v>42</v>
      </c>
      <c r="B425" s="17" t="s">
        <v>8551</v>
      </c>
      <c r="C425" s="17" t="s">
        <v>8552</v>
      </c>
      <c r="D425" s="17" t="s">
        <v>928</v>
      </c>
      <c r="E425" s="227" t="s">
        <v>8448</v>
      </c>
      <c r="F425" s="17" t="s">
        <v>8553</v>
      </c>
      <c r="G425" s="228" t="s">
        <v>8554</v>
      </c>
      <c r="H425" s="17">
        <v>1123866350</v>
      </c>
      <c r="I425" s="53"/>
    </row>
    <row r="426" spans="1:9" ht="39.9" customHeight="1" x14ac:dyDescent="0.2">
      <c r="A426" s="53">
        <v>43</v>
      </c>
      <c r="B426" s="17" t="s">
        <v>8555</v>
      </c>
      <c r="C426" s="17" t="s">
        <v>8556</v>
      </c>
      <c r="D426" s="17" t="s">
        <v>156</v>
      </c>
      <c r="E426" s="227" t="s">
        <v>8543</v>
      </c>
      <c r="F426" s="17" t="s">
        <v>8557</v>
      </c>
      <c r="G426" s="228" t="s">
        <v>8558</v>
      </c>
      <c r="H426" s="17">
        <v>1123866392</v>
      </c>
      <c r="I426" s="53"/>
    </row>
    <row r="427" spans="1:9" ht="39.9" customHeight="1" x14ac:dyDescent="0.2">
      <c r="A427" s="53">
        <v>44</v>
      </c>
      <c r="B427" s="17" t="s">
        <v>8559</v>
      </c>
      <c r="C427" s="17" t="s">
        <v>8560</v>
      </c>
      <c r="D427" s="17" t="s">
        <v>1373</v>
      </c>
      <c r="E427" s="227" t="s">
        <v>8561</v>
      </c>
      <c r="F427" s="17" t="s">
        <v>8562</v>
      </c>
      <c r="G427" s="228" t="s">
        <v>8563</v>
      </c>
      <c r="H427" s="17">
        <v>1123866384</v>
      </c>
      <c r="I427" s="53"/>
    </row>
    <row r="428" spans="1:9" ht="39.9" customHeight="1" x14ac:dyDescent="0.2">
      <c r="A428" s="53">
        <v>45</v>
      </c>
      <c r="B428" s="17" t="s">
        <v>8564</v>
      </c>
      <c r="C428" s="17" t="s">
        <v>8565</v>
      </c>
      <c r="D428" s="17" t="s">
        <v>140</v>
      </c>
      <c r="E428" s="227" t="s">
        <v>8471</v>
      </c>
      <c r="F428" s="17" t="s">
        <v>8566</v>
      </c>
      <c r="G428" s="228" t="s">
        <v>8567</v>
      </c>
      <c r="H428" s="17">
        <v>1123866400</v>
      </c>
      <c r="I428" s="53"/>
    </row>
    <row r="429" spans="1:9" ht="39.9" customHeight="1" x14ac:dyDescent="0.2">
      <c r="A429" s="53">
        <v>46</v>
      </c>
      <c r="B429" s="17" t="s">
        <v>8568</v>
      </c>
      <c r="C429" s="17" t="s">
        <v>8569</v>
      </c>
      <c r="D429" s="17" t="s">
        <v>137</v>
      </c>
      <c r="E429" s="227" t="s">
        <v>8570</v>
      </c>
      <c r="F429" s="17" t="s">
        <v>8571</v>
      </c>
      <c r="G429" s="228" t="s">
        <v>8572</v>
      </c>
      <c r="H429" s="17">
        <v>1123866368</v>
      </c>
      <c r="I429" s="53"/>
    </row>
    <row r="430" spans="1:9" ht="39.9" customHeight="1" x14ac:dyDescent="0.2">
      <c r="A430" s="53">
        <v>47</v>
      </c>
      <c r="B430" s="17" t="s">
        <v>8573</v>
      </c>
      <c r="C430" s="17" t="s">
        <v>8574</v>
      </c>
      <c r="D430" s="17" t="s">
        <v>623</v>
      </c>
      <c r="E430" s="227" t="s">
        <v>8386</v>
      </c>
      <c r="F430" s="17" t="s">
        <v>8575</v>
      </c>
      <c r="G430" s="228" t="s">
        <v>8576</v>
      </c>
      <c r="H430" s="17">
        <v>1123866376</v>
      </c>
      <c r="I430" s="53"/>
    </row>
    <row r="431" spans="1:9" ht="39.9" customHeight="1" x14ac:dyDescent="0.2">
      <c r="A431" s="53">
        <v>48</v>
      </c>
      <c r="B431" s="17" t="s">
        <v>8577</v>
      </c>
      <c r="C431" s="17" t="s">
        <v>8578</v>
      </c>
      <c r="D431" s="17" t="s">
        <v>243</v>
      </c>
      <c r="E431" s="227" t="s">
        <v>8366</v>
      </c>
      <c r="F431" s="17" t="s">
        <v>8579</v>
      </c>
      <c r="G431" s="228" t="s">
        <v>8580</v>
      </c>
      <c r="H431" s="17">
        <v>1123866830</v>
      </c>
      <c r="I431" s="53"/>
    </row>
    <row r="432" spans="1:9" ht="39.9" customHeight="1" x14ac:dyDescent="0.2">
      <c r="A432" s="53">
        <v>49</v>
      </c>
      <c r="B432" s="17" t="s">
        <v>8581</v>
      </c>
      <c r="C432" s="17" t="s">
        <v>8582</v>
      </c>
      <c r="D432" s="17" t="s">
        <v>287</v>
      </c>
      <c r="E432" s="227" t="s">
        <v>8583</v>
      </c>
      <c r="F432" s="17" t="s">
        <v>8584</v>
      </c>
      <c r="G432" s="228" t="s">
        <v>8585</v>
      </c>
      <c r="H432" s="17">
        <v>1123866699</v>
      </c>
      <c r="I432" s="53"/>
    </row>
    <row r="433" spans="1:9" ht="39.9" customHeight="1" x14ac:dyDescent="0.2">
      <c r="A433" s="53">
        <v>50</v>
      </c>
      <c r="B433" s="17" t="s">
        <v>8586</v>
      </c>
      <c r="C433" s="17" t="s">
        <v>8587</v>
      </c>
      <c r="D433" s="17" t="s">
        <v>159</v>
      </c>
      <c r="E433" s="227" t="s">
        <v>8583</v>
      </c>
      <c r="F433" s="17" t="s">
        <v>8588</v>
      </c>
      <c r="G433" s="228" t="s">
        <v>8589</v>
      </c>
      <c r="H433" s="17">
        <v>1123866780</v>
      </c>
      <c r="I433" s="53"/>
    </row>
    <row r="434" spans="1:9" ht="39.9" customHeight="1" x14ac:dyDescent="0.2">
      <c r="A434" s="53"/>
      <c r="B434" s="226" t="s">
        <v>13469</v>
      </c>
      <c r="C434" s="53"/>
      <c r="D434" s="53"/>
      <c r="E434" s="53"/>
      <c r="F434" s="53"/>
      <c r="G434" s="53"/>
      <c r="H434" s="53"/>
      <c r="I434" s="53"/>
    </row>
    <row r="435" spans="1:9" ht="39.9" customHeight="1" thickBot="1" x14ac:dyDescent="0.25">
      <c r="A435" s="53"/>
      <c r="B435" s="43" t="s">
        <v>5362</v>
      </c>
      <c r="C435" s="43" t="s">
        <v>5363</v>
      </c>
      <c r="D435" s="43" t="s">
        <v>5364</v>
      </c>
      <c r="E435" s="43" t="s">
        <v>5365</v>
      </c>
      <c r="F435" s="43" t="s">
        <v>5366</v>
      </c>
      <c r="G435" s="43" t="s">
        <v>5368</v>
      </c>
      <c r="H435" s="43" t="s">
        <v>5367</v>
      </c>
      <c r="I435" s="53"/>
    </row>
    <row r="436" spans="1:9" ht="39.9" customHeight="1" thickTop="1" x14ac:dyDescent="0.2">
      <c r="A436" s="53">
        <v>1</v>
      </c>
      <c r="B436" s="17" t="s">
        <v>13470</v>
      </c>
      <c r="C436" s="17" t="s">
        <v>13498</v>
      </c>
      <c r="D436" s="17" t="s">
        <v>589</v>
      </c>
      <c r="E436" s="227" t="s">
        <v>11545</v>
      </c>
      <c r="F436" s="17" t="s">
        <v>13863</v>
      </c>
      <c r="G436" s="228" t="s">
        <v>13499</v>
      </c>
      <c r="H436" s="17" t="s">
        <v>13500</v>
      </c>
      <c r="I436" s="53"/>
    </row>
    <row r="437" spans="1:9" ht="39.9" customHeight="1" x14ac:dyDescent="0.2">
      <c r="A437" s="53">
        <v>2</v>
      </c>
      <c r="B437" s="17" t="s">
        <v>13471</v>
      </c>
      <c r="C437" s="17" t="s">
        <v>13501</v>
      </c>
      <c r="D437" s="17" t="s">
        <v>589</v>
      </c>
      <c r="E437" s="227" t="s">
        <v>9133</v>
      </c>
      <c r="F437" s="17" t="s">
        <v>13864</v>
      </c>
      <c r="G437" s="228" t="s">
        <v>13502</v>
      </c>
      <c r="H437" s="17" t="s">
        <v>13503</v>
      </c>
      <c r="I437" s="53"/>
    </row>
    <row r="438" spans="1:9" ht="39.9" customHeight="1" x14ac:dyDescent="0.2">
      <c r="A438" s="53">
        <v>3</v>
      </c>
      <c r="B438" s="17" t="s">
        <v>13472</v>
      </c>
      <c r="C438" s="17" t="s">
        <v>13504</v>
      </c>
      <c r="D438" s="17" t="s">
        <v>179</v>
      </c>
      <c r="E438" s="227" t="s">
        <v>11531</v>
      </c>
      <c r="F438" s="17" t="s">
        <v>13864</v>
      </c>
      <c r="G438" s="228" t="s">
        <v>13505</v>
      </c>
      <c r="H438" s="17" t="s">
        <v>13506</v>
      </c>
      <c r="I438" s="53"/>
    </row>
    <row r="439" spans="1:9" ht="39.9" customHeight="1" x14ac:dyDescent="0.2">
      <c r="A439" s="53">
        <v>4</v>
      </c>
      <c r="B439" s="17" t="s">
        <v>13473</v>
      </c>
      <c r="C439" s="17" t="s">
        <v>7120</v>
      </c>
      <c r="D439" s="17" t="s">
        <v>13507</v>
      </c>
      <c r="E439" s="227" t="s">
        <v>11541</v>
      </c>
      <c r="F439" s="17" t="s">
        <v>13864</v>
      </c>
      <c r="G439" s="228" t="s">
        <v>13508</v>
      </c>
      <c r="H439" s="17" t="s">
        <v>13509</v>
      </c>
      <c r="I439" s="53"/>
    </row>
    <row r="440" spans="1:9" ht="39.9" customHeight="1" x14ac:dyDescent="0.2">
      <c r="A440" s="53">
        <v>5</v>
      </c>
      <c r="B440" s="17" t="s">
        <v>13474</v>
      </c>
      <c r="C440" s="17" t="s">
        <v>13510</v>
      </c>
      <c r="D440" s="17" t="s">
        <v>269</v>
      </c>
      <c r="E440" s="227" t="s">
        <v>11532</v>
      </c>
      <c r="F440" s="17" t="s">
        <v>13864</v>
      </c>
      <c r="G440" s="228" t="s">
        <v>13511</v>
      </c>
      <c r="H440" s="17" t="s">
        <v>13512</v>
      </c>
      <c r="I440" s="53"/>
    </row>
    <row r="441" spans="1:9" ht="39.9" customHeight="1" x14ac:dyDescent="0.2">
      <c r="A441" s="53">
        <v>6</v>
      </c>
      <c r="B441" s="17" t="s">
        <v>13475</v>
      </c>
      <c r="C441" s="17" t="s">
        <v>13513</v>
      </c>
      <c r="D441" s="17" t="s">
        <v>1373</v>
      </c>
      <c r="E441" s="227" t="s">
        <v>9133</v>
      </c>
      <c r="F441" s="17" t="s">
        <v>13864</v>
      </c>
      <c r="G441" s="228" t="s">
        <v>13514</v>
      </c>
      <c r="H441" s="17" t="s">
        <v>13515</v>
      </c>
      <c r="I441" s="53"/>
    </row>
    <row r="442" spans="1:9" ht="39.9" customHeight="1" x14ac:dyDescent="0.2">
      <c r="A442" s="53">
        <v>7</v>
      </c>
      <c r="B442" s="17" t="s">
        <v>13476</v>
      </c>
      <c r="C442" s="17" t="s">
        <v>13516</v>
      </c>
      <c r="D442" s="17" t="s">
        <v>8705</v>
      </c>
      <c r="E442" s="227" t="s">
        <v>12983</v>
      </c>
      <c r="F442" s="17" t="s">
        <v>13864</v>
      </c>
      <c r="G442" s="228" t="s">
        <v>13517</v>
      </c>
      <c r="H442" s="17" t="s">
        <v>13518</v>
      </c>
      <c r="I442" s="53"/>
    </row>
    <row r="443" spans="1:9" ht="39.9" customHeight="1" x14ac:dyDescent="0.2">
      <c r="A443" s="53">
        <v>8</v>
      </c>
      <c r="B443" s="17" t="s">
        <v>13477</v>
      </c>
      <c r="C443" s="17" t="s">
        <v>13519</v>
      </c>
      <c r="D443" s="17" t="s">
        <v>1373</v>
      </c>
      <c r="E443" s="227" t="s">
        <v>11543</v>
      </c>
      <c r="F443" s="17" t="s">
        <v>13864</v>
      </c>
      <c r="G443" s="228" t="s">
        <v>13520</v>
      </c>
      <c r="H443" s="17" t="s">
        <v>13521</v>
      </c>
      <c r="I443" s="53"/>
    </row>
    <row r="444" spans="1:9" ht="39.9" customHeight="1" x14ac:dyDescent="0.2">
      <c r="A444" s="53">
        <v>9</v>
      </c>
      <c r="B444" s="17" t="s">
        <v>13478</v>
      </c>
      <c r="C444" s="17" t="s">
        <v>7356</v>
      </c>
      <c r="D444" s="17" t="s">
        <v>156</v>
      </c>
      <c r="E444" s="227" t="s">
        <v>11539</v>
      </c>
      <c r="F444" s="17" t="s">
        <v>13864</v>
      </c>
      <c r="G444" s="228" t="s">
        <v>13522</v>
      </c>
      <c r="H444" s="17" t="s">
        <v>13523</v>
      </c>
      <c r="I444" s="53"/>
    </row>
    <row r="445" spans="1:9" ht="39.9" customHeight="1" x14ac:dyDescent="0.2">
      <c r="A445" s="53">
        <v>10</v>
      </c>
      <c r="B445" s="17" t="s">
        <v>13479</v>
      </c>
      <c r="C445" s="17" t="s">
        <v>13524</v>
      </c>
      <c r="D445" s="17" t="s">
        <v>153</v>
      </c>
      <c r="E445" s="227" t="s">
        <v>11541</v>
      </c>
      <c r="F445" s="17" t="s">
        <v>13864</v>
      </c>
      <c r="G445" s="228" t="s">
        <v>13525</v>
      </c>
      <c r="H445" s="17" t="s">
        <v>13526</v>
      </c>
      <c r="I445" s="53"/>
    </row>
    <row r="446" spans="1:9" ht="39.9" customHeight="1" x14ac:dyDescent="0.2">
      <c r="A446" s="53">
        <v>11</v>
      </c>
      <c r="B446" s="17" t="s">
        <v>13480</v>
      </c>
      <c r="C446" s="17" t="s">
        <v>13527</v>
      </c>
      <c r="D446" s="17" t="s">
        <v>140</v>
      </c>
      <c r="E446" s="227" t="s">
        <v>11536</v>
      </c>
      <c r="F446" s="17" t="s">
        <v>13864</v>
      </c>
      <c r="G446" s="228" t="s">
        <v>13528</v>
      </c>
      <c r="H446" s="17" t="s">
        <v>13529</v>
      </c>
      <c r="I446" s="53"/>
    </row>
    <row r="447" spans="1:9" ht="39.9" customHeight="1" x14ac:dyDescent="0.2">
      <c r="A447" s="53">
        <v>12</v>
      </c>
      <c r="B447" s="17" t="s">
        <v>13481</v>
      </c>
      <c r="C447" s="17" t="s">
        <v>13530</v>
      </c>
      <c r="D447" s="17" t="s">
        <v>230</v>
      </c>
      <c r="E447" s="227" t="s">
        <v>11541</v>
      </c>
      <c r="F447" s="17" t="s">
        <v>13864</v>
      </c>
      <c r="G447" s="228" t="s">
        <v>13531</v>
      </c>
      <c r="H447" s="17" t="s">
        <v>13532</v>
      </c>
      <c r="I447" s="53"/>
    </row>
    <row r="448" spans="1:9" ht="39.9" customHeight="1" x14ac:dyDescent="0.2">
      <c r="A448" s="53">
        <v>13</v>
      </c>
      <c r="B448" s="17" t="s">
        <v>13482</v>
      </c>
      <c r="C448" s="17" t="s">
        <v>13533</v>
      </c>
      <c r="D448" s="17" t="s">
        <v>2362</v>
      </c>
      <c r="E448" s="227" t="s">
        <v>11543</v>
      </c>
      <c r="F448" s="17" t="s">
        <v>13864</v>
      </c>
      <c r="G448" s="228" t="s">
        <v>13534</v>
      </c>
      <c r="H448" s="17" t="s">
        <v>13535</v>
      </c>
      <c r="I448" s="53"/>
    </row>
    <row r="449" spans="1:9" ht="39.9" customHeight="1" x14ac:dyDescent="0.2">
      <c r="A449" s="53">
        <v>14</v>
      </c>
      <c r="B449" s="17" t="s">
        <v>13483</v>
      </c>
      <c r="C449" s="17" t="s">
        <v>13536</v>
      </c>
      <c r="D449" s="17" t="s">
        <v>159</v>
      </c>
      <c r="E449" s="227" t="s">
        <v>11545</v>
      </c>
      <c r="F449" s="17" t="s">
        <v>13864</v>
      </c>
      <c r="G449" s="228" t="s">
        <v>13537</v>
      </c>
      <c r="H449" s="17" t="s">
        <v>13538</v>
      </c>
      <c r="I449" s="53"/>
    </row>
    <row r="450" spans="1:9" ht="39.9" customHeight="1" x14ac:dyDescent="0.2">
      <c r="A450" s="53">
        <v>15</v>
      </c>
      <c r="B450" s="17" t="s">
        <v>13484</v>
      </c>
      <c r="C450" s="17" t="s">
        <v>13539</v>
      </c>
      <c r="D450" s="17" t="s">
        <v>238</v>
      </c>
      <c r="E450" s="227" t="s">
        <v>11398</v>
      </c>
      <c r="F450" s="17" t="s">
        <v>13864</v>
      </c>
      <c r="G450" s="228" t="s">
        <v>13540</v>
      </c>
      <c r="H450" s="17" t="s">
        <v>13541</v>
      </c>
      <c r="I450" s="53"/>
    </row>
    <row r="451" spans="1:9" ht="39.9" customHeight="1" x14ac:dyDescent="0.2">
      <c r="A451" s="53">
        <v>16</v>
      </c>
      <c r="B451" s="17" t="s">
        <v>13485</v>
      </c>
      <c r="C451" s="17" t="s">
        <v>13542</v>
      </c>
      <c r="D451" s="17" t="s">
        <v>182</v>
      </c>
      <c r="E451" s="227" t="s">
        <v>11398</v>
      </c>
      <c r="F451" s="17" t="s">
        <v>13864</v>
      </c>
      <c r="G451" s="228" t="s">
        <v>13543</v>
      </c>
      <c r="H451" s="17" t="s">
        <v>13544</v>
      </c>
      <c r="I451" s="53"/>
    </row>
    <row r="452" spans="1:9" ht="39.9" customHeight="1" x14ac:dyDescent="0.2">
      <c r="A452" s="53">
        <v>17</v>
      </c>
      <c r="B452" s="17" t="s">
        <v>13486</v>
      </c>
      <c r="C452" s="17" t="s">
        <v>13545</v>
      </c>
      <c r="D452" s="17" t="s">
        <v>1373</v>
      </c>
      <c r="E452" s="227" t="s">
        <v>11617</v>
      </c>
      <c r="F452" s="17" t="s">
        <v>13864</v>
      </c>
      <c r="G452" s="228" t="s">
        <v>13546</v>
      </c>
      <c r="H452" s="17" t="s">
        <v>13547</v>
      </c>
      <c r="I452" s="53"/>
    </row>
    <row r="453" spans="1:9" ht="39.9" customHeight="1" x14ac:dyDescent="0.2">
      <c r="A453" s="53">
        <v>18</v>
      </c>
      <c r="B453" s="17" t="s">
        <v>13487</v>
      </c>
      <c r="C453" s="17" t="s">
        <v>13548</v>
      </c>
      <c r="D453" s="17" t="s">
        <v>182</v>
      </c>
      <c r="E453" s="227" t="s">
        <v>11544</v>
      </c>
      <c r="F453" s="17" t="s">
        <v>13864</v>
      </c>
      <c r="G453" s="228" t="s">
        <v>13549</v>
      </c>
      <c r="H453" s="17" t="s">
        <v>13550</v>
      </c>
      <c r="I453" s="53"/>
    </row>
    <row r="454" spans="1:9" ht="39.9" customHeight="1" x14ac:dyDescent="0.2">
      <c r="A454" s="53">
        <v>19</v>
      </c>
      <c r="B454" s="17" t="s">
        <v>13488</v>
      </c>
      <c r="C454" s="17" t="s">
        <v>13551</v>
      </c>
      <c r="D454" s="17" t="s">
        <v>148</v>
      </c>
      <c r="E454" s="227" t="s">
        <v>11617</v>
      </c>
      <c r="F454" s="17" t="s">
        <v>13864</v>
      </c>
      <c r="G454" s="228" t="s">
        <v>13552</v>
      </c>
      <c r="H454" s="17" t="s">
        <v>13553</v>
      </c>
      <c r="I454" s="53"/>
    </row>
    <row r="455" spans="1:9" ht="39.9" customHeight="1" x14ac:dyDescent="0.2">
      <c r="A455" s="53">
        <v>20</v>
      </c>
      <c r="B455" s="17" t="s">
        <v>13489</v>
      </c>
      <c r="C455" s="17" t="s">
        <v>13554</v>
      </c>
      <c r="D455" s="17" t="s">
        <v>9359</v>
      </c>
      <c r="E455" s="227" t="s">
        <v>11536</v>
      </c>
      <c r="F455" s="17" t="s">
        <v>13864</v>
      </c>
      <c r="G455" s="228" t="s">
        <v>13555</v>
      </c>
      <c r="H455" s="17" t="s">
        <v>13556</v>
      </c>
      <c r="I455" s="53"/>
    </row>
    <row r="456" spans="1:9" ht="39.9" customHeight="1" x14ac:dyDescent="0.2">
      <c r="A456" s="53">
        <v>21</v>
      </c>
      <c r="B456" s="17" t="s">
        <v>13490</v>
      </c>
      <c r="C456" s="17" t="s">
        <v>13557</v>
      </c>
      <c r="D456" s="17" t="s">
        <v>159</v>
      </c>
      <c r="E456" s="227" t="s">
        <v>8726</v>
      </c>
      <c r="F456" s="17" t="s">
        <v>13864</v>
      </c>
      <c r="G456" s="228" t="s">
        <v>13558</v>
      </c>
      <c r="H456" s="17" t="s">
        <v>13559</v>
      </c>
      <c r="I456" s="53"/>
    </row>
    <row r="457" spans="1:9" ht="39.9" customHeight="1" x14ac:dyDescent="0.2">
      <c r="A457" s="53">
        <v>22</v>
      </c>
      <c r="B457" s="17" t="s">
        <v>13491</v>
      </c>
      <c r="C457" s="17" t="s">
        <v>13560</v>
      </c>
      <c r="D457" s="17" t="s">
        <v>137</v>
      </c>
      <c r="E457" s="227" t="s">
        <v>11542</v>
      </c>
      <c r="F457" s="17" t="s">
        <v>13864</v>
      </c>
      <c r="G457" s="228" t="s">
        <v>13561</v>
      </c>
      <c r="H457" s="17" t="s">
        <v>13562</v>
      </c>
      <c r="I457" s="53"/>
    </row>
    <row r="458" spans="1:9" ht="39.9" customHeight="1" x14ac:dyDescent="0.2">
      <c r="A458" s="53">
        <v>23</v>
      </c>
      <c r="B458" s="17" t="s">
        <v>13492</v>
      </c>
      <c r="C458" s="17" t="s">
        <v>13563</v>
      </c>
      <c r="D458" s="17" t="s">
        <v>8705</v>
      </c>
      <c r="E458" s="227" t="s">
        <v>11532</v>
      </c>
      <c r="F458" s="17" t="s">
        <v>13864</v>
      </c>
      <c r="G458" s="228" t="s">
        <v>13564</v>
      </c>
      <c r="H458" s="17" t="s">
        <v>13565</v>
      </c>
      <c r="I458" s="53"/>
    </row>
    <row r="459" spans="1:9" ht="39.9" customHeight="1" x14ac:dyDescent="0.2">
      <c r="A459" s="53">
        <v>24</v>
      </c>
      <c r="B459" s="17" t="s">
        <v>13493</v>
      </c>
      <c r="C459" s="17" t="s">
        <v>13566</v>
      </c>
      <c r="D459" s="17" t="s">
        <v>137</v>
      </c>
      <c r="E459" s="227" t="s">
        <v>11531</v>
      </c>
      <c r="F459" s="17" t="s">
        <v>13864</v>
      </c>
      <c r="G459" s="228" t="s">
        <v>13567</v>
      </c>
      <c r="H459" s="17" t="s">
        <v>13568</v>
      </c>
      <c r="I459" s="53"/>
    </row>
    <row r="460" spans="1:9" ht="39.9" customHeight="1" x14ac:dyDescent="0.2">
      <c r="A460" s="53">
        <v>25</v>
      </c>
      <c r="B460" s="17" t="s">
        <v>13494</v>
      </c>
      <c r="C460" s="17" t="s">
        <v>13569</v>
      </c>
      <c r="D460" s="17" t="s">
        <v>243</v>
      </c>
      <c r="E460" s="227" t="s">
        <v>12983</v>
      </c>
      <c r="F460" s="17" t="s">
        <v>13864</v>
      </c>
      <c r="G460" s="228" t="s">
        <v>13570</v>
      </c>
      <c r="H460" s="17" t="s">
        <v>13571</v>
      </c>
      <c r="I460" s="53"/>
    </row>
    <row r="461" spans="1:9" ht="39.9" customHeight="1" x14ac:dyDescent="0.2">
      <c r="A461" s="53">
        <v>26</v>
      </c>
      <c r="B461" s="17" t="s">
        <v>13495</v>
      </c>
      <c r="C461" s="17" t="s">
        <v>13572</v>
      </c>
      <c r="D461" s="17" t="s">
        <v>156</v>
      </c>
      <c r="E461" s="227" t="s">
        <v>11398</v>
      </c>
      <c r="F461" s="17" t="s">
        <v>13864</v>
      </c>
      <c r="G461" s="228" t="s">
        <v>13573</v>
      </c>
      <c r="H461" s="17" t="s">
        <v>13574</v>
      </c>
      <c r="I461" s="53"/>
    </row>
    <row r="462" spans="1:9" ht="39.9" customHeight="1" x14ac:dyDescent="0.2">
      <c r="A462" s="53">
        <v>27</v>
      </c>
      <c r="B462" s="17" t="s">
        <v>13496</v>
      </c>
      <c r="C462" s="17" t="s">
        <v>13575</v>
      </c>
      <c r="D462" s="17" t="s">
        <v>137</v>
      </c>
      <c r="E462" s="227" t="s">
        <v>11872</v>
      </c>
      <c r="F462" s="17" t="s">
        <v>13864</v>
      </c>
      <c r="G462" s="228" t="s">
        <v>13576</v>
      </c>
      <c r="H462" s="17" t="s">
        <v>13577</v>
      </c>
      <c r="I462" s="53"/>
    </row>
    <row r="463" spans="1:9" ht="39.9" customHeight="1" x14ac:dyDescent="0.2">
      <c r="A463" s="53">
        <v>28</v>
      </c>
      <c r="B463" s="78" t="s">
        <v>13497</v>
      </c>
      <c r="C463" s="78" t="s">
        <v>13578</v>
      </c>
      <c r="D463" s="78" t="s">
        <v>143</v>
      </c>
      <c r="E463" s="229" t="s">
        <v>11538</v>
      </c>
      <c r="F463" s="17" t="s">
        <v>13864</v>
      </c>
      <c r="G463" s="230" t="s">
        <v>13579</v>
      </c>
      <c r="H463" s="78" t="s">
        <v>13580</v>
      </c>
      <c r="I463" s="53"/>
    </row>
    <row r="464" spans="1:9" ht="39.9" customHeight="1" x14ac:dyDescent="0.2">
      <c r="A464" s="53">
        <v>29</v>
      </c>
      <c r="B464" s="17" t="s">
        <v>13581</v>
      </c>
      <c r="C464" s="17" t="s">
        <v>13582</v>
      </c>
      <c r="D464" s="17" t="s">
        <v>1373</v>
      </c>
      <c r="E464" s="227" t="s">
        <v>12983</v>
      </c>
      <c r="F464" s="17" t="s">
        <v>13864</v>
      </c>
      <c r="G464" s="228" t="s">
        <v>13583</v>
      </c>
      <c r="H464" s="17" t="s">
        <v>13584</v>
      </c>
      <c r="I464" s="53"/>
    </row>
    <row r="465" spans="1:9" ht="39.9" customHeight="1" x14ac:dyDescent="0.2">
      <c r="A465" s="53">
        <v>30</v>
      </c>
      <c r="B465" s="17" t="s">
        <v>13585</v>
      </c>
      <c r="C465" s="17" t="s">
        <v>13586</v>
      </c>
      <c r="D465" s="17" t="s">
        <v>243</v>
      </c>
      <c r="E465" s="227" t="s">
        <v>12983</v>
      </c>
      <c r="F465" s="17" t="s">
        <v>13864</v>
      </c>
      <c r="G465" s="228" t="s">
        <v>13587</v>
      </c>
      <c r="H465" s="17" t="s">
        <v>13588</v>
      </c>
      <c r="I465" s="53"/>
    </row>
    <row r="466" spans="1:9" ht="39.9" customHeight="1" x14ac:dyDescent="0.2">
      <c r="A466" s="53">
        <v>31</v>
      </c>
      <c r="B466" s="17" t="s">
        <v>13589</v>
      </c>
      <c r="C466" s="17" t="s">
        <v>13590</v>
      </c>
      <c r="D466" s="17" t="s">
        <v>148</v>
      </c>
      <c r="E466" s="227" t="s">
        <v>11632</v>
      </c>
      <c r="F466" s="17" t="s">
        <v>13864</v>
      </c>
      <c r="G466" s="228" t="s">
        <v>13591</v>
      </c>
      <c r="H466" s="17" t="s">
        <v>13592</v>
      </c>
      <c r="I466" s="53"/>
    </row>
    <row r="467" spans="1:9" ht="39.9" customHeight="1" x14ac:dyDescent="0.2">
      <c r="A467" s="53">
        <v>32</v>
      </c>
      <c r="B467" s="17" t="s">
        <v>13593</v>
      </c>
      <c r="C467" s="17" t="s">
        <v>13594</v>
      </c>
      <c r="D467" s="17" t="s">
        <v>153</v>
      </c>
      <c r="E467" s="227" t="s">
        <v>11446</v>
      </c>
      <c r="F467" s="17" t="s">
        <v>13864</v>
      </c>
      <c r="G467" s="228" t="s">
        <v>13595</v>
      </c>
      <c r="H467" s="17" t="s">
        <v>13596</v>
      </c>
      <c r="I467" s="53"/>
    </row>
    <row r="468" spans="1:9" ht="39.9" customHeight="1" x14ac:dyDescent="0.2">
      <c r="A468" s="53">
        <v>33</v>
      </c>
      <c r="B468" s="17" t="s">
        <v>13597</v>
      </c>
      <c r="C468" s="17" t="s">
        <v>13545</v>
      </c>
      <c r="D468" s="17" t="s">
        <v>143</v>
      </c>
      <c r="E468" s="227" t="s">
        <v>11446</v>
      </c>
      <c r="F468" s="17" t="s">
        <v>13864</v>
      </c>
      <c r="G468" s="228" t="s">
        <v>13598</v>
      </c>
      <c r="H468" s="17" t="s">
        <v>13599</v>
      </c>
      <c r="I468" s="53"/>
    </row>
    <row r="469" spans="1:9" ht="39.9" customHeight="1" x14ac:dyDescent="0.2">
      <c r="A469" s="53">
        <v>34</v>
      </c>
      <c r="B469" s="17" t="s">
        <v>13600</v>
      </c>
      <c r="C469" s="17" t="s">
        <v>13601</v>
      </c>
      <c r="D469" s="17" t="s">
        <v>156</v>
      </c>
      <c r="E469" s="227" t="s">
        <v>11533</v>
      </c>
      <c r="F469" s="17" t="s">
        <v>13864</v>
      </c>
      <c r="G469" s="228" t="s">
        <v>13602</v>
      </c>
      <c r="H469" s="17" t="s">
        <v>13603</v>
      </c>
      <c r="I469" s="53"/>
    </row>
    <row r="470" spans="1:9" ht="39.9" customHeight="1" x14ac:dyDescent="0.2">
      <c r="A470" s="53">
        <v>35</v>
      </c>
      <c r="B470" s="17" t="s">
        <v>13604</v>
      </c>
      <c r="C470" s="17" t="s">
        <v>13605</v>
      </c>
      <c r="D470" s="17" t="s">
        <v>238</v>
      </c>
      <c r="E470" s="227" t="s">
        <v>11531</v>
      </c>
      <c r="F470" s="17" t="s">
        <v>13864</v>
      </c>
      <c r="G470" s="228" t="s">
        <v>13606</v>
      </c>
      <c r="H470" s="17" t="s">
        <v>13607</v>
      </c>
      <c r="I470" s="53"/>
    </row>
    <row r="471" spans="1:9" ht="39.9" customHeight="1" x14ac:dyDescent="0.2">
      <c r="A471" s="53">
        <v>36</v>
      </c>
      <c r="B471" s="17" t="s">
        <v>13608</v>
      </c>
      <c r="C471" s="17" t="s">
        <v>13609</v>
      </c>
      <c r="D471" s="17" t="s">
        <v>143</v>
      </c>
      <c r="E471" s="227" t="s">
        <v>11619</v>
      </c>
      <c r="F471" s="17" t="s">
        <v>13864</v>
      </c>
      <c r="G471" s="228" t="s">
        <v>13610</v>
      </c>
      <c r="H471" s="17" t="s">
        <v>13611</v>
      </c>
      <c r="I471" s="53"/>
    </row>
    <row r="472" spans="1:9" ht="39.9" customHeight="1" x14ac:dyDescent="0.2">
      <c r="A472" s="53">
        <v>37</v>
      </c>
      <c r="B472" s="17" t="s">
        <v>13612</v>
      </c>
      <c r="C472" s="17" t="s">
        <v>13613</v>
      </c>
      <c r="D472" s="17" t="s">
        <v>156</v>
      </c>
      <c r="E472" s="227" t="s">
        <v>11545</v>
      </c>
      <c r="F472" s="17" t="s">
        <v>13864</v>
      </c>
      <c r="G472" s="228" t="s">
        <v>13614</v>
      </c>
      <c r="H472" s="17" t="s">
        <v>13615</v>
      </c>
      <c r="I472" s="53"/>
    </row>
    <row r="473" spans="1:9" ht="39.9" customHeight="1" x14ac:dyDescent="0.2">
      <c r="A473" s="53">
        <v>38</v>
      </c>
      <c r="B473" s="17" t="s">
        <v>13616</v>
      </c>
      <c r="C473" s="17" t="s">
        <v>13617</v>
      </c>
      <c r="D473" s="17" t="s">
        <v>238</v>
      </c>
      <c r="E473" s="227" t="s">
        <v>11617</v>
      </c>
      <c r="F473" s="17" t="s">
        <v>13864</v>
      </c>
      <c r="G473" s="228" t="s">
        <v>13618</v>
      </c>
      <c r="H473" s="17" t="s">
        <v>13619</v>
      </c>
      <c r="I473" s="53"/>
    </row>
    <row r="474" spans="1:9" ht="39.9" customHeight="1" x14ac:dyDescent="0.2">
      <c r="A474" s="53">
        <v>39</v>
      </c>
      <c r="B474" s="17" t="s">
        <v>13620</v>
      </c>
      <c r="C474" s="17" t="s">
        <v>13621</v>
      </c>
      <c r="D474" s="17" t="s">
        <v>13622</v>
      </c>
      <c r="E474" s="227" t="s">
        <v>11531</v>
      </c>
      <c r="F474" s="17" t="s">
        <v>13864</v>
      </c>
      <c r="G474" s="228" t="s">
        <v>13623</v>
      </c>
      <c r="H474" s="17" t="s">
        <v>13624</v>
      </c>
      <c r="I474" s="53"/>
    </row>
    <row r="475" spans="1:9" ht="39.9" customHeight="1" x14ac:dyDescent="0.2">
      <c r="A475" s="53">
        <v>40</v>
      </c>
      <c r="B475" s="17" t="s">
        <v>13625</v>
      </c>
      <c r="C475" s="17" t="s">
        <v>13626</v>
      </c>
      <c r="D475" s="17" t="s">
        <v>233</v>
      </c>
      <c r="E475" s="227" t="s">
        <v>11542</v>
      </c>
      <c r="F475" s="17" t="s">
        <v>13864</v>
      </c>
      <c r="G475" s="228" t="s">
        <v>13627</v>
      </c>
      <c r="H475" s="17" t="s">
        <v>13628</v>
      </c>
      <c r="I475" s="53"/>
    </row>
    <row r="476" spans="1:9" ht="39.9" customHeight="1" x14ac:dyDescent="0.2">
      <c r="A476" s="53">
        <v>41</v>
      </c>
      <c r="B476" s="17" t="s">
        <v>13629</v>
      </c>
      <c r="C476" s="17" t="s">
        <v>13630</v>
      </c>
      <c r="D476" s="17" t="s">
        <v>230</v>
      </c>
      <c r="E476" s="227" t="s">
        <v>11532</v>
      </c>
      <c r="F476" s="17" t="s">
        <v>13864</v>
      </c>
      <c r="G476" s="228" t="s">
        <v>13631</v>
      </c>
      <c r="H476" s="17" t="s">
        <v>13632</v>
      </c>
      <c r="I476" s="53"/>
    </row>
    <row r="477" spans="1:9" ht="39.9" customHeight="1" x14ac:dyDescent="0.2">
      <c r="A477" s="53">
        <v>42</v>
      </c>
      <c r="B477" s="17" t="s">
        <v>13633</v>
      </c>
      <c r="C477" s="17" t="s">
        <v>13634</v>
      </c>
      <c r="D477" s="17" t="s">
        <v>14692</v>
      </c>
      <c r="E477" s="227" t="s">
        <v>8769</v>
      </c>
      <c r="F477" s="17" t="s">
        <v>13864</v>
      </c>
      <c r="G477" s="228" t="s">
        <v>13635</v>
      </c>
      <c r="H477" s="17" t="s">
        <v>13636</v>
      </c>
      <c r="I477" s="53"/>
    </row>
    <row r="478" spans="1:9" ht="39.9" customHeight="1" x14ac:dyDescent="0.2">
      <c r="A478" s="53">
        <v>43</v>
      </c>
      <c r="B478" s="17" t="s">
        <v>13637</v>
      </c>
      <c r="C478" s="17" t="s">
        <v>13638</v>
      </c>
      <c r="D478" s="17" t="s">
        <v>638</v>
      </c>
      <c r="E478" s="227" t="s">
        <v>8769</v>
      </c>
      <c r="F478" s="17" t="s">
        <v>13864</v>
      </c>
      <c r="G478" s="228" t="s">
        <v>13639</v>
      </c>
      <c r="H478" s="17" t="s">
        <v>13640</v>
      </c>
      <c r="I478" s="53"/>
    </row>
    <row r="479" spans="1:9" ht="39.9" customHeight="1" x14ac:dyDescent="0.2">
      <c r="A479" s="53">
        <v>44</v>
      </c>
      <c r="B479" s="17" t="s">
        <v>13641</v>
      </c>
      <c r="C479" s="17" t="s">
        <v>13642</v>
      </c>
      <c r="D479" s="17" t="s">
        <v>153</v>
      </c>
      <c r="E479" s="227" t="s">
        <v>9133</v>
      </c>
      <c r="F479" s="17" t="s">
        <v>13864</v>
      </c>
      <c r="G479" s="228" t="s">
        <v>13643</v>
      </c>
      <c r="H479" s="17" t="s">
        <v>13644</v>
      </c>
      <c r="I479" s="53"/>
    </row>
    <row r="480" spans="1:9" ht="39.9" customHeight="1" x14ac:dyDescent="0.2">
      <c r="A480" s="53">
        <v>45</v>
      </c>
      <c r="B480" s="17" t="s">
        <v>13645</v>
      </c>
      <c r="C480" s="17" t="s">
        <v>12355</v>
      </c>
      <c r="D480" s="17" t="s">
        <v>1373</v>
      </c>
      <c r="E480" s="227" t="s">
        <v>11540</v>
      </c>
      <c r="F480" s="17" t="s">
        <v>13864</v>
      </c>
      <c r="G480" s="228" t="s">
        <v>13646</v>
      </c>
      <c r="H480" s="17" t="s">
        <v>13647</v>
      </c>
      <c r="I480" s="53"/>
    </row>
    <row r="481" spans="1:9" ht="39.9" customHeight="1" x14ac:dyDescent="0.2">
      <c r="A481" s="53">
        <v>46</v>
      </c>
      <c r="B481" s="17" t="s">
        <v>13648</v>
      </c>
      <c r="C481" s="17" t="s">
        <v>13649</v>
      </c>
      <c r="D481" s="17" t="s">
        <v>233</v>
      </c>
      <c r="E481" s="227" t="s">
        <v>11542</v>
      </c>
      <c r="F481" s="17" t="s">
        <v>13864</v>
      </c>
      <c r="G481" s="228" t="s">
        <v>13650</v>
      </c>
      <c r="H481" s="17" t="s">
        <v>13651</v>
      </c>
      <c r="I481" s="53"/>
    </row>
    <row r="482" spans="1:9" ht="39.9" customHeight="1" x14ac:dyDescent="0.2">
      <c r="A482" s="53">
        <v>47</v>
      </c>
      <c r="B482" s="17" t="s">
        <v>13652</v>
      </c>
      <c r="C482" s="17" t="s">
        <v>13653</v>
      </c>
      <c r="D482" s="17" t="s">
        <v>13654</v>
      </c>
      <c r="E482" s="227" t="s">
        <v>11536</v>
      </c>
      <c r="F482" s="17" t="s">
        <v>13864</v>
      </c>
      <c r="G482" s="228" t="s">
        <v>13655</v>
      </c>
      <c r="H482" s="17" t="s">
        <v>13656</v>
      </c>
      <c r="I482" s="53"/>
    </row>
    <row r="483" spans="1:9" ht="39.9" customHeight="1" x14ac:dyDescent="0.2">
      <c r="A483" s="53">
        <v>48</v>
      </c>
      <c r="B483" s="17" t="s">
        <v>13657</v>
      </c>
      <c r="C483" s="17" t="s">
        <v>13658</v>
      </c>
      <c r="D483" s="17" t="s">
        <v>156</v>
      </c>
      <c r="E483" s="227" t="s">
        <v>11533</v>
      </c>
      <c r="F483" s="17" t="s">
        <v>13864</v>
      </c>
      <c r="G483" s="228" t="s">
        <v>13659</v>
      </c>
      <c r="H483" s="17" t="s">
        <v>13660</v>
      </c>
      <c r="I483" s="53"/>
    </row>
    <row r="484" spans="1:9" ht="39.9" customHeight="1" x14ac:dyDescent="0.2">
      <c r="A484" s="53">
        <v>49</v>
      </c>
      <c r="B484" s="17" t="s">
        <v>13661</v>
      </c>
      <c r="C484" s="17" t="s">
        <v>13662</v>
      </c>
      <c r="D484" s="17" t="s">
        <v>1692</v>
      </c>
      <c r="E484" s="227" t="s">
        <v>11532</v>
      </c>
      <c r="F484" s="17" t="s">
        <v>13864</v>
      </c>
      <c r="G484" s="228" t="s">
        <v>13663</v>
      </c>
      <c r="H484" s="17" t="s">
        <v>13664</v>
      </c>
      <c r="I484" s="53"/>
    </row>
    <row r="485" spans="1:9" ht="39.9" customHeight="1" x14ac:dyDescent="0.2">
      <c r="A485" s="53">
        <v>50</v>
      </c>
      <c r="B485" s="17" t="s">
        <v>13665</v>
      </c>
      <c r="C485" s="17" t="s">
        <v>13666</v>
      </c>
      <c r="D485" s="17" t="s">
        <v>606</v>
      </c>
      <c r="E485" s="227" t="s">
        <v>11531</v>
      </c>
      <c r="F485" s="17" t="s">
        <v>13864</v>
      </c>
      <c r="G485" s="228" t="s">
        <v>13667</v>
      </c>
      <c r="H485" s="17" t="s">
        <v>13668</v>
      </c>
      <c r="I485" s="53"/>
    </row>
  </sheetData>
  <phoneticPr fontId="5"/>
  <pageMargins left="0.23622047244094491" right="0.23622047244094491" top="0.74803149606299213" bottom="0.74803149606299213" header="0.31496062992125984" footer="0.31496062992125984"/>
  <pageSetup paperSize="9" scale="64" fitToHeight="0" orientation="portrait" r:id="rId1"/>
  <headerFooter>
    <oddHeader>&amp;C&amp;"-,太字"&amp;20特別貸出用図書セット（朝の読書用セット　中学年用)</oddHeader>
  </headerFooter>
  <rowBreaks count="9" manualBreakCount="9">
    <brk id="43" max="16383" man="1"/>
    <brk id="90" max="16383" man="1"/>
    <brk id="142" max="7" man="1"/>
    <brk id="191" max="7" man="1"/>
    <brk id="242" max="7" man="1"/>
    <brk id="287" max="7" man="1"/>
    <brk id="329" max="7" man="1"/>
    <brk id="381" max="7" man="1"/>
    <brk id="433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4"/>
  </sheetPr>
  <dimension ref="A1:I133"/>
  <sheetViews>
    <sheetView view="pageBreakPreview" zoomScale="70" zoomScaleNormal="100" zoomScaleSheetLayoutView="70" workbookViewId="0">
      <selection sqref="A1:XFD1048576"/>
    </sheetView>
  </sheetViews>
  <sheetFormatPr defaultColWidth="12.6640625" defaultRowHeight="39.9" customHeight="1" x14ac:dyDescent="0.2"/>
  <cols>
    <col min="1" max="1" width="5" style="57" bestFit="1" customWidth="1"/>
    <col min="2" max="2" width="39.109375" style="57" customWidth="1"/>
    <col min="3" max="3" width="26.33203125" style="57" customWidth="1"/>
    <col min="4" max="4" width="18.33203125" style="57" bestFit="1" customWidth="1"/>
    <col min="5" max="5" width="19.6640625" style="57" customWidth="1"/>
    <col min="6" max="6" width="14.21875" style="57" bestFit="1" customWidth="1"/>
    <col min="7" max="7" width="19" style="57" bestFit="1" customWidth="1"/>
    <col min="8" max="8" width="19.21875" style="57" customWidth="1"/>
    <col min="9" max="9" width="11.21875" style="57" customWidth="1"/>
    <col min="10" max="16384" width="12.6640625" style="231"/>
  </cols>
  <sheetData>
    <row r="1" spans="1:9" s="290" customFormat="1" ht="39.9" customHeight="1" x14ac:dyDescent="0.2">
      <c r="A1" s="192"/>
      <c r="B1" s="192" t="s">
        <v>16492</v>
      </c>
      <c r="C1" s="192"/>
      <c r="D1" s="192"/>
      <c r="E1" s="192"/>
      <c r="F1" s="192"/>
      <c r="G1" s="192"/>
      <c r="H1" s="192"/>
      <c r="I1" s="192"/>
    </row>
    <row r="2" spans="1:9" s="290" customFormat="1" ht="39.9" customHeight="1" x14ac:dyDescent="0.2">
      <c r="A2" s="192"/>
      <c r="B2" s="192" t="s">
        <v>13</v>
      </c>
      <c r="C2" s="192"/>
      <c r="D2" s="192"/>
      <c r="E2" s="192"/>
      <c r="F2" s="192"/>
      <c r="G2" s="192"/>
      <c r="H2" s="192"/>
      <c r="I2" s="192"/>
    </row>
    <row r="3" spans="1:9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9" ht="39.9" customHeight="1" thickTop="1" x14ac:dyDescent="0.2">
      <c r="A4" s="17">
        <v>1</v>
      </c>
      <c r="B4" s="17" t="s">
        <v>2382</v>
      </c>
      <c r="C4" s="17" t="s">
        <v>2383</v>
      </c>
      <c r="D4" s="17" t="s">
        <v>2384</v>
      </c>
      <c r="E4" s="56">
        <v>38838</v>
      </c>
      <c r="F4" s="17" t="s">
        <v>667</v>
      </c>
      <c r="G4" s="17" t="s">
        <v>4787</v>
      </c>
      <c r="H4" s="17">
        <v>7180001203</v>
      </c>
    </row>
    <row r="5" spans="1:9" ht="39.9" customHeight="1" x14ac:dyDescent="0.2">
      <c r="A5" s="17">
        <v>2</v>
      </c>
      <c r="B5" s="17" t="s">
        <v>2385</v>
      </c>
      <c r="C5" s="17" t="s">
        <v>2386</v>
      </c>
      <c r="D5" s="17" t="s">
        <v>233</v>
      </c>
      <c r="E5" s="56">
        <v>38749</v>
      </c>
      <c r="F5" s="17" t="s">
        <v>667</v>
      </c>
      <c r="G5" s="17" t="s">
        <v>4788</v>
      </c>
      <c r="H5" s="17">
        <v>7180001211</v>
      </c>
    </row>
    <row r="6" spans="1:9" ht="39.9" customHeight="1" x14ac:dyDescent="0.2">
      <c r="A6" s="17">
        <v>3</v>
      </c>
      <c r="B6" s="17" t="s">
        <v>2387</v>
      </c>
      <c r="C6" s="17"/>
      <c r="D6" s="17" t="s">
        <v>233</v>
      </c>
      <c r="E6" s="56">
        <v>37316</v>
      </c>
      <c r="F6" s="17" t="s">
        <v>667</v>
      </c>
      <c r="G6" s="17" t="s">
        <v>4789</v>
      </c>
      <c r="H6" s="17">
        <v>7180001229</v>
      </c>
    </row>
    <row r="7" spans="1:9" ht="39.9" customHeight="1" x14ac:dyDescent="0.2">
      <c r="A7" s="17">
        <v>4</v>
      </c>
      <c r="B7" s="17" t="s">
        <v>2388</v>
      </c>
      <c r="C7" s="17"/>
      <c r="D7" s="17" t="s">
        <v>233</v>
      </c>
      <c r="E7" s="56">
        <v>37316</v>
      </c>
      <c r="F7" s="17" t="s">
        <v>667</v>
      </c>
      <c r="G7" s="17" t="s">
        <v>4790</v>
      </c>
      <c r="H7" s="17">
        <v>7180001237</v>
      </c>
    </row>
    <row r="8" spans="1:9" ht="39.9" customHeight="1" x14ac:dyDescent="0.2">
      <c r="A8" s="17">
        <v>5</v>
      </c>
      <c r="B8" s="17" t="s">
        <v>2389</v>
      </c>
      <c r="C8" s="17"/>
      <c r="D8" s="17" t="s">
        <v>233</v>
      </c>
      <c r="E8" s="56">
        <v>37316</v>
      </c>
      <c r="F8" s="17" t="s">
        <v>667</v>
      </c>
      <c r="G8" s="17" t="s">
        <v>4791</v>
      </c>
      <c r="H8" s="17">
        <v>7180001245</v>
      </c>
    </row>
    <row r="9" spans="1:9" ht="39.9" customHeight="1" x14ac:dyDescent="0.2">
      <c r="A9" s="17">
        <v>6</v>
      </c>
      <c r="B9" s="17" t="s">
        <v>2390</v>
      </c>
      <c r="C9" s="17"/>
      <c r="D9" s="17" t="s">
        <v>233</v>
      </c>
      <c r="E9" s="56">
        <v>37316</v>
      </c>
      <c r="F9" s="17" t="s">
        <v>667</v>
      </c>
      <c r="G9" s="17" t="s">
        <v>4792</v>
      </c>
      <c r="H9" s="17">
        <v>7180001252</v>
      </c>
    </row>
    <row r="10" spans="1:9" ht="39.9" customHeight="1" x14ac:dyDescent="0.2">
      <c r="A10" s="17">
        <v>7</v>
      </c>
      <c r="B10" s="17" t="s">
        <v>2391</v>
      </c>
      <c r="C10" s="17"/>
      <c r="D10" s="17" t="s">
        <v>233</v>
      </c>
      <c r="E10" s="56">
        <v>37316</v>
      </c>
      <c r="F10" s="17" t="s">
        <v>667</v>
      </c>
      <c r="G10" s="17" t="s">
        <v>4793</v>
      </c>
      <c r="H10" s="17">
        <v>7180001260</v>
      </c>
    </row>
    <row r="11" spans="1:9" ht="39.9" customHeight="1" x14ac:dyDescent="0.2">
      <c r="A11" s="17">
        <v>8</v>
      </c>
      <c r="B11" s="17" t="s">
        <v>2392</v>
      </c>
      <c r="C11" s="17"/>
      <c r="D11" s="17" t="s">
        <v>233</v>
      </c>
      <c r="E11" s="56">
        <v>37316</v>
      </c>
      <c r="F11" s="17" t="s">
        <v>667</v>
      </c>
      <c r="G11" s="17" t="s">
        <v>4794</v>
      </c>
      <c r="H11" s="17">
        <v>7180001278</v>
      </c>
    </row>
    <row r="12" spans="1:9" ht="39.9" customHeight="1" x14ac:dyDescent="0.2">
      <c r="A12" s="17">
        <v>9</v>
      </c>
      <c r="B12" s="17" t="s">
        <v>2393</v>
      </c>
      <c r="C12" s="17"/>
      <c r="D12" s="17" t="s">
        <v>233</v>
      </c>
      <c r="E12" s="56">
        <v>37316</v>
      </c>
      <c r="F12" s="17" t="s">
        <v>667</v>
      </c>
      <c r="G12" s="17" t="s">
        <v>4795</v>
      </c>
      <c r="H12" s="17">
        <v>7180001286</v>
      </c>
    </row>
    <row r="13" spans="1:9" ht="39.9" customHeight="1" x14ac:dyDescent="0.2">
      <c r="A13" s="17">
        <v>10</v>
      </c>
      <c r="B13" s="17" t="s">
        <v>2394</v>
      </c>
      <c r="C13" s="17"/>
      <c r="D13" s="17" t="s">
        <v>233</v>
      </c>
      <c r="E13" s="56">
        <v>37316</v>
      </c>
      <c r="F13" s="17" t="s">
        <v>667</v>
      </c>
      <c r="G13" s="17" t="s">
        <v>4796</v>
      </c>
      <c r="H13" s="17">
        <v>7180001294</v>
      </c>
    </row>
    <row r="14" spans="1:9" ht="39.9" customHeight="1" x14ac:dyDescent="0.2">
      <c r="A14" s="17">
        <v>11</v>
      </c>
      <c r="B14" s="17" t="s">
        <v>2395</v>
      </c>
      <c r="C14" s="17"/>
      <c r="D14" s="17" t="s">
        <v>233</v>
      </c>
      <c r="E14" s="56">
        <v>37316</v>
      </c>
      <c r="F14" s="17" t="s">
        <v>667</v>
      </c>
      <c r="G14" s="17" t="s">
        <v>4797</v>
      </c>
      <c r="H14" s="17">
        <v>7180001302</v>
      </c>
    </row>
    <row r="15" spans="1:9" ht="39.9" customHeight="1" x14ac:dyDescent="0.2">
      <c r="A15" s="17">
        <v>12</v>
      </c>
      <c r="B15" s="17" t="s">
        <v>2396</v>
      </c>
      <c r="C15" s="17"/>
      <c r="D15" s="17" t="s">
        <v>233</v>
      </c>
      <c r="E15" s="56">
        <v>37316</v>
      </c>
      <c r="F15" s="17" t="s">
        <v>667</v>
      </c>
      <c r="G15" s="17" t="s">
        <v>4798</v>
      </c>
      <c r="H15" s="17">
        <v>7180001310</v>
      </c>
    </row>
    <row r="16" spans="1:9" ht="39.9" customHeight="1" x14ac:dyDescent="0.2">
      <c r="A16" s="17">
        <v>13</v>
      </c>
      <c r="B16" s="17" t="s">
        <v>2397</v>
      </c>
      <c r="C16" s="17"/>
      <c r="D16" s="17" t="s">
        <v>233</v>
      </c>
      <c r="E16" s="56">
        <v>37316</v>
      </c>
      <c r="F16" s="17" t="s">
        <v>667</v>
      </c>
      <c r="G16" s="17" t="s">
        <v>4799</v>
      </c>
      <c r="H16" s="17">
        <v>7180001328</v>
      </c>
    </row>
    <row r="17" spans="1:9" ht="39.9" customHeight="1" x14ac:dyDescent="0.2">
      <c r="A17" s="17">
        <v>14</v>
      </c>
      <c r="B17" s="17" t="s">
        <v>2398</v>
      </c>
      <c r="C17" s="17"/>
      <c r="D17" s="17" t="s">
        <v>233</v>
      </c>
      <c r="E17" s="56">
        <v>37316</v>
      </c>
      <c r="F17" s="17" t="s">
        <v>667</v>
      </c>
      <c r="G17" s="17" t="s">
        <v>4800</v>
      </c>
      <c r="H17" s="17">
        <v>7180001336</v>
      </c>
    </row>
    <row r="18" spans="1:9" ht="39.9" customHeight="1" x14ac:dyDescent="0.2">
      <c r="A18" s="17">
        <v>15</v>
      </c>
      <c r="B18" s="17" t="s">
        <v>2399</v>
      </c>
      <c r="C18" s="17"/>
      <c r="D18" s="17" t="s">
        <v>233</v>
      </c>
      <c r="E18" s="56">
        <v>38384</v>
      </c>
      <c r="F18" s="17" t="s">
        <v>667</v>
      </c>
      <c r="G18" s="17" t="s">
        <v>4801</v>
      </c>
      <c r="H18" s="17">
        <v>7180001344</v>
      </c>
    </row>
    <row r="19" spans="1:9" ht="39.9" customHeight="1" x14ac:dyDescent="0.2">
      <c r="A19" s="17">
        <v>16</v>
      </c>
      <c r="B19" s="17" t="s">
        <v>2400</v>
      </c>
      <c r="C19" s="17" t="s">
        <v>2401</v>
      </c>
      <c r="D19" s="17" t="s">
        <v>230</v>
      </c>
      <c r="E19" s="56">
        <v>38899</v>
      </c>
      <c r="F19" s="17" t="s">
        <v>667</v>
      </c>
      <c r="G19" s="17" t="s">
        <v>4802</v>
      </c>
      <c r="H19" s="17">
        <v>7180001351</v>
      </c>
    </row>
    <row r="20" spans="1:9" ht="39.9" customHeight="1" x14ac:dyDescent="0.2">
      <c r="A20" s="17">
        <v>17</v>
      </c>
      <c r="B20" s="17" t="s">
        <v>2402</v>
      </c>
      <c r="C20" s="17"/>
      <c r="D20" s="17" t="s">
        <v>2176</v>
      </c>
      <c r="E20" s="55">
        <v>40267</v>
      </c>
      <c r="F20" s="17" t="s">
        <v>667</v>
      </c>
      <c r="G20" s="17" t="s">
        <v>4803</v>
      </c>
      <c r="H20" s="17">
        <v>7180001369</v>
      </c>
    </row>
    <row r="21" spans="1:9" ht="39.9" customHeight="1" x14ac:dyDescent="0.2">
      <c r="A21" s="17">
        <v>18</v>
      </c>
      <c r="B21" s="78" t="s">
        <v>2403</v>
      </c>
      <c r="C21" s="78" t="s">
        <v>2404</v>
      </c>
      <c r="D21" s="78" t="s">
        <v>2405</v>
      </c>
      <c r="E21" s="232">
        <v>40238</v>
      </c>
      <c r="F21" s="78" t="s">
        <v>667</v>
      </c>
      <c r="G21" s="78" t="s">
        <v>4804</v>
      </c>
      <c r="H21" s="78">
        <v>7180001377</v>
      </c>
    </row>
    <row r="22" spans="1:9" ht="39.9" customHeight="1" x14ac:dyDescent="0.2">
      <c r="A22" s="17">
        <v>19</v>
      </c>
      <c r="B22" s="17" t="s">
        <v>2406</v>
      </c>
      <c r="C22" s="17" t="s">
        <v>2407</v>
      </c>
      <c r="D22" s="17" t="s">
        <v>2408</v>
      </c>
      <c r="E22" s="55">
        <v>40219</v>
      </c>
      <c r="F22" s="17" t="s">
        <v>667</v>
      </c>
      <c r="G22" s="17" t="s">
        <v>4805</v>
      </c>
      <c r="H22" s="17">
        <v>7180001385</v>
      </c>
    </row>
    <row r="23" spans="1:9" s="290" customFormat="1" ht="39.9" customHeight="1" x14ac:dyDescent="0.2">
      <c r="A23" s="192"/>
      <c r="B23" s="192" t="s">
        <v>14</v>
      </c>
      <c r="C23" s="192"/>
      <c r="D23" s="192"/>
      <c r="E23" s="192"/>
      <c r="F23" s="192"/>
      <c r="G23" s="192"/>
      <c r="H23" s="192"/>
      <c r="I23" s="192"/>
    </row>
    <row r="24" spans="1:9" ht="39.9" customHeight="1" thickBot="1" x14ac:dyDescent="0.25">
      <c r="B24" s="13" t="s">
        <v>5362</v>
      </c>
      <c r="C24" s="13" t="s">
        <v>5363</v>
      </c>
      <c r="D24" s="13" t="s">
        <v>5364</v>
      </c>
      <c r="E24" s="13" t="s">
        <v>5365</v>
      </c>
      <c r="F24" s="13" t="s">
        <v>5366</v>
      </c>
      <c r="G24" s="13" t="s">
        <v>5368</v>
      </c>
      <c r="H24" s="13" t="s">
        <v>5367</v>
      </c>
    </row>
    <row r="25" spans="1:9" ht="39.9" customHeight="1" thickTop="1" x14ac:dyDescent="0.2">
      <c r="A25" s="57">
        <v>1</v>
      </c>
      <c r="B25" s="17" t="s">
        <v>2409</v>
      </c>
      <c r="C25" s="17" t="s">
        <v>2410</v>
      </c>
      <c r="D25" s="17" t="s">
        <v>176</v>
      </c>
      <c r="E25" s="55">
        <v>39934</v>
      </c>
      <c r="F25" s="17" t="s">
        <v>667</v>
      </c>
      <c r="G25" s="17" t="s">
        <v>4806</v>
      </c>
      <c r="H25" s="17">
        <v>7180003514</v>
      </c>
    </row>
    <row r="26" spans="1:9" ht="39.9" customHeight="1" x14ac:dyDescent="0.2">
      <c r="A26" s="57">
        <v>2</v>
      </c>
      <c r="B26" s="17" t="s">
        <v>2411</v>
      </c>
      <c r="C26" s="17" t="s">
        <v>2412</v>
      </c>
      <c r="D26" s="17" t="s">
        <v>208</v>
      </c>
      <c r="E26" s="55">
        <v>39884</v>
      </c>
      <c r="F26" s="17" t="s">
        <v>667</v>
      </c>
      <c r="G26" s="17" t="s">
        <v>4807</v>
      </c>
      <c r="H26" s="17">
        <v>7180003522</v>
      </c>
    </row>
    <row r="27" spans="1:9" ht="39.9" customHeight="1" x14ac:dyDescent="0.2">
      <c r="A27" s="57">
        <v>3</v>
      </c>
      <c r="B27" s="17" t="s">
        <v>2413</v>
      </c>
      <c r="C27" s="17" t="s">
        <v>2414</v>
      </c>
      <c r="D27" s="17" t="s">
        <v>2415</v>
      </c>
      <c r="E27" s="55">
        <v>40151</v>
      </c>
      <c r="F27" s="17" t="s">
        <v>667</v>
      </c>
      <c r="G27" s="17" t="s">
        <v>4808</v>
      </c>
      <c r="H27" s="17">
        <v>7180003530</v>
      </c>
    </row>
    <row r="28" spans="1:9" ht="39.9" customHeight="1" x14ac:dyDescent="0.2">
      <c r="A28" s="57">
        <v>4</v>
      </c>
      <c r="B28" s="17" t="s">
        <v>2403</v>
      </c>
      <c r="C28" s="17" t="s">
        <v>2404</v>
      </c>
      <c r="D28" s="17" t="s">
        <v>2405</v>
      </c>
      <c r="E28" s="55">
        <v>40238</v>
      </c>
      <c r="F28" s="17" t="s">
        <v>667</v>
      </c>
      <c r="G28" s="17" t="s">
        <v>4809</v>
      </c>
      <c r="H28" s="17">
        <v>7180003548</v>
      </c>
    </row>
    <row r="29" spans="1:9" ht="39.9" customHeight="1" x14ac:dyDescent="0.2">
      <c r="A29" s="57">
        <v>5</v>
      </c>
      <c r="B29" s="17" t="s">
        <v>2416</v>
      </c>
      <c r="C29" s="17" t="s">
        <v>2417</v>
      </c>
      <c r="D29" s="17" t="s">
        <v>2418</v>
      </c>
      <c r="E29" s="55">
        <v>40500</v>
      </c>
      <c r="F29" s="17" t="s">
        <v>667</v>
      </c>
      <c r="G29" s="17" t="s">
        <v>4810</v>
      </c>
      <c r="H29" s="17">
        <v>7180003555</v>
      </c>
    </row>
    <row r="30" spans="1:9" ht="39.9" customHeight="1" x14ac:dyDescent="0.2">
      <c r="A30" s="57">
        <v>6</v>
      </c>
      <c r="B30" s="17" t="s">
        <v>2419</v>
      </c>
      <c r="C30" s="17" t="s">
        <v>2420</v>
      </c>
      <c r="D30" s="17" t="s">
        <v>2421</v>
      </c>
      <c r="E30" s="55">
        <v>40293</v>
      </c>
      <c r="F30" s="17" t="s">
        <v>667</v>
      </c>
      <c r="G30" s="17" t="s">
        <v>4811</v>
      </c>
      <c r="H30" s="17">
        <v>7180003563</v>
      </c>
    </row>
    <row r="31" spans="1:9" ht="39.9" customHeight="1" x14ac:dyDescent="0.2">
      <c r="A31" s="57">
        <v>7</v>
      </c>
      <c r="B31" s="17" t="s">
        <v>2422</v>
      </c>
      <c r="C31" s="17" t="s">
        <v>2420</v>
      </c>
      <c r="D31" s="17" t="s">
        <v>2421</v>
      </c>
      <c r="E31" s="55">
        <v>40293</v>
      </c>
      <c r="F31" s="17" t="s">
        <v>667</v>
      </c>
      <c r="G31" s="17" t="s">
        <v>4812</v>
      </c>
      <c r="H31" s="17">
        <v>7180003571</v>
      </c>
    </row>
    <row r="32" spans="1:9" ht="39.9" customHeight="1" x14ac:dyDescent="0.2">
      <c r="A32" s="57">
        <v>8</v>
      </c>
      <c r="B32" s="17" t="s">
        <v>2423</v>
      </c>
      <c r="C32" s="17" t="s">
        <v>2420</v>
      </c>
      <c r="D32" s="17" t="s">
        <v>2421</v>
      </c>
      <c r="E32" s="55">
        <v>40293</v>
      </c>
      <c r="F32" s="17" t="s">
        <v>667</v>
      </c>
      <c r="G32" s="17" t="s">
        <v>4813</v>
      </c>
      <c r="H32" s="17">
        <v>7180003589</v>
      </c>
    </row>
    <row r="33" spans="1:9" ht="39.9" customHeight="1" x14ac:dyDescent="0.2">
      <c r="A33" s="57">
        <v>9</v>
      </c>
      <c r="B33" s="17" t="s">
        <v>2424</v>
      </c>
      <c r="C33" s="17" t="s">
        <v>2493</v>
      </c>
      <c r="D33" s="17" t="s">
        <v>564</v>
      </c>
      <c r="E33" s="55">
        <v>40238</v>
      </c>
      <c r="F33" s="17" t="s">
        <v>667</v>
      </c>
      <c r="G33" s="17" t="s">
        <v>4814</v>
      </c>
      <c r="H33" s="17">
        <v>7180003597</v>
      </c>
    </row>
    <row r="34" spans="1:9" ht="39.9" customHeight="1" x14ac:dyDescent="0.2">
      <c r="A34" s="57">
        <v>10</v>
      </c>
      <c r="B34" s="17" t="s">
        <v>2425</v>
      </c>
      <c r="C34" s="17" t="s">
        <v>2493</v>
      </c>
      <c r="D34" s="17" t="s">
        <v>564</v>
      </c>
      <c r="E34" s="56">
        <v>40269</v>
      </c>
      <c r="F34" s="17" t="s">
        <v>667</v>
      </c>
      <c r="G34" s="17" t="s">
        <v>4815</v>
      </c>
      <c r="H34" s="17">
        <v>7180003605</v>
      </c>
    </row>
    <row r="35" spans="1:9" ht="39.9" customHeight="1" x14ac:dyDescent="0.2">
      <c r="A35" s="57">
        <v>11</v>
      </c>
      <c r="B35" s="17" t="s">
        <v>2426</v>
      </c>
      <c r="C35" s="17" t="s">
        <v>2493</v>
      </c>
      <c r="D35" s="17" t="s">
        <v>564</v>
      </c>
      <c r="E35" s="56">
        <v>40269</v>
      </c>
      <c r="F35" s="17" t="s">
        <v>667</v>
      </c>
      <c r="G35" s="17" t="s">
        <v>4816</v>
      </c>
      <c r="H35" s="17">
        <v>7180003613</v>
      </c>
    </row>
    <row r="36" spans="1:9" ht="39.9" customHeight="1" x14ac:dyDescent="0.2">
      <c r="A36" s="57">
        <v>12</v>
      </c>
      <c r="B36" s="17" t="s">
        <v>2427</v>
      </c>
      <c r="C36" s="17" t="s">
        <v>2428</v>
      </c>
      <c r="D36" s="17" t="s">
        <v>143</v>
      </c>
      <c r="E36" s="56">
        <v>40179</v>
      </c>
      <c r="F36" s="17" t="s">
        <v>667</v>
      </c>
      <c r="G36" s="17" t="s">
        <v>4817</v>
      </c>
      <c r="H36" s="17">
        <v>7180003621</v>
      </c>
    </row>
    <row r="37" spans="1:9" ht="39.9" customHeight="1" x14ac:dyDescent="0.2">
      <c r="A37" s="57">
        <v>13</v>
      </c>
      <c r="B37" s="17" t="s">
        <v>2429</v>
      </c>
      <c r="C37" s="17" t="s">
        <v>2430</v>
      </c>
      <c r="D37" s="17" t="s">
        <v>143</v>
      </c>
      <c r="E37" s="56">
        <v>40148</v>
      </c>
      <c r="F37" s="17" t="s">
        <v>667</v>
      </c>
      <c r="G37" s="17" t="s">
        <v>4818</v>
      </c>
      <c r="H37" s="17">
        <v>7180003639</v>
      </c>
    </row>
    <row r="38" spans="1:9" ht="39.9" customHeight="1" x14ac:dyDescent="0.2">
      <c r="A38" s="57">
        <v>14</v>
      </c>
      <c r="B38" s="17" t="s">
        <v>2431</v>
      </c>
      <c r="C38" s="17" t="s">
        <v>2432</v>
      </c>
      <c r="D38" s="17" t="s">
        <v>143</v>
      </c>
      <c r="E38" s="56">
        <v>40238</v>
      </c>
      <c r="F38" s="17" t="s">
        <v>667</v>
      </c>
      <c r="G38" s="17" t="s">
        <v>4819</v>
      </c>
      <c r="H38" s="17">
        <v>7180003647</v>
      </c>
    </row>
    <row r="39" spans="1:9" ht="39.9" customHeight="1" x14ac:dyDescent="0.2">
      <c r="A39" s="57">
        <v>15</v>
      </c>
      <c r="B39" s="17" t="s">
        <v>2433</v>
      </c>
      <c r="C39" s="17" t="s">
        <v>2430</v>
      </c>
      <c r="D39" s="17" t="s">
        <v>176</v>
      </c>
      <c r="E39" s="55">
        <v>39384</v>
      </c>
      <c r="F39" s="17" t="s">
        <v>667</v>
      </c>
      <c r="G39" s="17" t="s">
        <v>4820</v>
      </c>
      <c r="H39" s="17">
        <v>7180003654</v>
      </c>
    </row>
    <row r="40" spans="1:9" ht="39.9" customHeight="1" x14ac:dyDescent="0.2">
      <c r="A40" s="57">
        <v>16</v>
      </c>
      <c r="B40" s="17" t="s">
        <v>2434</v>
      </c>
      <c r="C40" s="17" t="s">
        <v>2435</v>
      </c>
      <c r="D40" s="17" t="s">
        <v>176</v>
      </c>
      <c r="E40" s="55">
        <v>40072</v>
      </c>
      <c r="F40" s="17" t="s">
        <v>667</v>
      </c>
      <c r="G40" s="17" t="s">
        <v>4821</v>
      </c>
      <c r="H40" s="17">
        <v>7180003662</v>
      </c>
    </row>
    <row r="41" spans="1:9" s="290" customFormat="1" ht="39.9" customHeight="1" x14ac:dyDescent="0.2">
      <c r="A41" s="192"/>
      <c r="B41" s="192" t="s">
        <v>10591</v>
      </c>
      <c r="C41" s="192"/>
      <c r="D41" s="192"/>
      <c r="E41" s="192"/>
      <c r="F41" s="192"/>
      <c r="G41" s="192"/>
      <c r="H41" s="192"/>
      <c r="I41" s="192"/>
    </row>
    <row r="42" spans="1:9" ht="39.9" customHeight="1" thickBot="1" x14ac:dyDescent="0.25">
      <c r="B42" s="13" t="s">
        <v>5362</v>
      </c>
      <c r="C42" s="13" t="s">
        <v>5363</v>
      </c>
      <c r="D42" s="13" t="s">
        <v>5364</v>
      </c>
      <c r="E42" s="13" t="s">
        <v>5365</v>
      </c>
      <c r="F42" s="13" t="s">
        <v>5366</v>
      </c>
      <c r="G42" s="13" t="s">
        <v>5368</v>
      </c>
      <c r="H42" s="13" t="s">
        <v>5367</v>
      </c>
    </row>
    <row r="43" spans="1:9" ht="39.9" customHeight="1" thickTop="1" x14ac:dyDescent="0.2">
      <c r="A43" s="57">
        <v>1</v>
      </c>
      <c r="B43" s="17" t="s">
        <v>2494</v>
      </c>
      <c r="C43" s="17"/>
      <c r="D43" s="17" t="s">
        <v>2436</v>
      </c>
      <c r="E43" s="56">
        <v>40603</v>
      </c>
      <c r="F43" s="17" t="s">
        <v>753</v>
      </c>
      <c r="G43" s="17" t="s">
        <v>4822</v>
      </c>
      <c r="H43" s="17">
        <v>7180009321</v>
      </c>
    </row>
    <row r="44" spans="1:9" ht="39.9" customHeight="1" x14ac:dyDescent="0.2">
      <c r="A44" s="57">
        <v>2</v>
      </c>
      <c r="B44" s="17" t="s">
        <v>2495</v>
      </c>
      <c r="C44" s="17" t="s">
        <v>2437</v>
      </c>
      <c r="D44" s="17" t="s">
        <v>2438</v>
      </c>
      <c r="E44" s="56">
        <v>40603</v>
      </c>
      <c r="F44" s="17" t="s">
        <v>753</v>
      </c>
      <c r="G44" s="17" t="s">
        <v>4823</v>
      </c>
      <c r="H44" s="17">
        <v>7180009339</v>
      </c>
    </row>
    <row r="45" spans="1:9" ht="39.9" customHeight="1" x14ac:dyDescent="0.2">
      <c r="A45" s="57">
        <v>3</v>
      </c>
      <c r="B45" s="17" t="s">
        <v>2496</v>
      </c>
      <c r="C45" s="17" t="s">
        <v>2439</v>
      </c>
      <c r="D45" s="17" t="s">
        <v>2440</v>
      </c>
      <c r="E45" s="56">
        <v>40603</v>
      </c>
      <c r="F45" s="17" t="s">
        <v>753</v>
      </c>
      <c r="G45" s="17" t="s">
        <v>4824</v>
      </c>
      <c r="H45" s="17">
        <v>7180009347</v>
      </c>
    </row>
    <row r="46" spans="1:9" ht="39.9" customHeight="1" x14ac:dyDescent="0.2">
      <c r="A46" s="57">
        <v>4</v>
      </c>
      <c r="B46" s="17" t="s">
        <v>2441</v>
      </c>
      <c r="C46" s="17" t="s">
        <v>2442</v>
      </c>
      <c r="D46" s="17" t="s">
        <v>403</v>
      </c>
      <c r="E46" s="56">
        <v>39356</v>
      </c>
      <c r="F46" s="17" t="s">
        <v>753</v>
      </c>
      <c r="G46" s="17" t="s">
        <v>4825</v>
      </c>
      <c r="H46" s="17">
        <v>7180009354</v>
      </c>
    </row>
    <row r="47" spans="1:9" ht="39.9" customHeight="1" x14ac:dyDescent="0.2">
      <c r="A47" s="57">
        <v>5</v>
      </c>
      <c r="B47" s="17" t="s">
        <v>2443</v>
      </c>
      <c r="C47" s="17" t="s">
        <v>2444</v>
      </c>
      <c r="D47" s="17" t="s">
        <v>403</v>
      </c>
      <c r="E47" s="56">
        <v>39387</v>
      </c>
      <c r="F47" s="17" t="s">
        <v>753</v>
      </c>
      <c r="G47" s="17" t="s">
        <v>4826</v>
      </c>
      <c r="H47" s="17">
        <v>7180009362</v>
      </c>
    </row>
    <row r="48" spans="1:9" ht="39.9" customHeight="1" x14ac:dyDescent="0.2">
      <c r="A48" s="57">
        <v>6</v>
      </c>
      <c r="B48" s="17" t="s">
        <v>2445</v>
      </c>
      <c r="C48" s="17" t="s">
        <v>2446</v>
      </c>
      <c r="D48" s="17" t="s">
        <v>357</v>
      </c>
      <c r="E48" s="56">
        <v>36892</v>
      </c>
      <c r="F48" s="17" t="s">
        <v>753</v>
      </c>
      <c r="G48" s="17" t="s">
        <v>4827</v>
      </c>
      <c r="H48" s="17">
        <v>7180009370</v>
      </c>
    </row>
    <row r="49" spans="1:8" ht="39.9" customHeight="1" x14ac:dyDescent="0.2">
      <c r="A49" s="57">
        <v>7</v>
      </c>
      <c r="B49" s="17" t="s">
        <v>2445</v>
      </c>
      <c r="C49" s="17" t="s">
        <v>2447</v>
      </c>
      <c r="D49" s="17" t="s">
        <v>357</v>
      </c>
      <c r="E49" s="56">
        <v>36892</v>
      </c>
      <c r="F49" s="17" t="s">
        <v>753</v>
      </c>
      <c r="G49" s="17" t="s">
        <v>4828</v>
      </c>
      <c r="H49" s="17">
        <v>7180009388</v>
      </c>
    </row>
    <row r="50" spans="1:8" ht="39.9" customHeight="1" x14ac:dyDescent="0.2">
      <c r="A50" s="57">
        <v>8</v>
      </c>
      <c r="B50" s="17" t="s">
        <v>2445</v>
      </c>
      <c r="C50" s="17" t="s">
        <v>2448</v>
      </c>
      <c r="D50" s="17" t="s">
        <v>357</v>
      </c>
      <c r="E50" s="56">
        <v>36892</v>
      </c>
      <c r="F50" s="17" t="s">
        <v>753</v>
      </c>
      <c r="G50" s="17" t="s">
        <v>4829</v>
      </c>
      <c r="H50" s="17">
        <v>7180009396</v>
      </c>
    </row>
    <row r="51" spans="1:8" ht="39.9" customHeight="1" x14ac:dyDescent="0.2">
      <c r="A51" s="57">
        <v>9</v>
      </c>
      <c r="B51" s="17" t="s">
        <v>2445</v>
      </c>
      <c r="C51" s="17" t="s">
        <v>2449</v>
      </c>
      <c r="D51" s="17" t="s">
        <v>357</v>
      </c>
      <c r="E51" s="56">
        <v>36892</v>
      </c>
      <c r="F51" s="17" t="s">
        <v>753</v>
      </c>
      <c r="G51" s="17" t="s">
        <v>4830</v>
      </c>
      <c r="H51" s="17">
        <v>7180009404</v>
      </c>
    </row>
    <row r="52" spans="1:8" ht="39.9" customHeight="1" x14ac:dyDescent="0.2">
      <c r="A52" s="57">
        <v>10</v>
      </c>
      <c r="B52" s="17" t="s">
        <v>2445</v>
      </c>
      <c r="C52" s="17" t="s">
        <v>2450</v>
      </c>
      <c r="D52" s="17" t="s">
        <v>357</v>
      </c>
      <c r="E52" s="56">
        <v>36892</v>
      </c>
      <c r="F52" s="17" t="s">
        <v>753</v>
      </c>
      <c r="G52" s="17" t="s">
        <v>4831</v>
      </c>
      <c r="H52" s="17">
        <v>7180009412</v>
      </c>
    </row>
    <row r="53" spans="1:8" ht="39.9" customHeight="1" x14ac:dyDescent="0.2">
      <c r="A53" s="57">
        <v>11</v>
      </c>
      <c r="B53" s="17" t="s">
        <v>2445</v>
      </c>
      <c r="C53" s="17" t="s">
        <v>2451</v>
      </c>
      <c r="D53" s="17" t="s">
        <v>357</v>
      </c>
      <c r="E53" s="56">
        <v>36892</v>
      </c>
      <c r="F53" s="17" t="s">
        <v>753</v>
      </c>
      <c r="G53" s="17" t="s">
        <v>4832</v>
      </c>
      <c r="H53" s="17">
        <v>7180009420</v>
      </c>
    </row>
    <row r="54" spans="1:8" ht="39.9" customHeight="1" x14ac:dyDescent="0.2">
      <c r="A54" s="57">
        <v>12</v>
      </c>
      <c r="B54" s="17" t="s">
        <v>2445</v>
      </c>
      <c r="C54" s="17" t="s">
        <v>2452</v>
      </c>
      <c r="D54" s="17" t="s">
        <v>357</v>
      </c>
      <c r="E54" s="56">
        <v>36892</v>
      </c>
      <c r="F54" s="17" t="s">
        <v>753</v>
      </c>
      <c r="G54" s="17" t="s">
        <v>4833</v>
      </c>
      <c r="H54" s="17">
        <v>7180009438</v>
      </c>
    </row>
    <row r="55" spans="1:8" ht="39.9" customHeight="1" x14ac:dyDescent="0.2">
      <c r="A55" s="57">
        <v>13</v>
      </c>
      <c r="B55" s="78" t="s">
        <v>2445</v>
      </c>
      <c r="C55" s="78" t="s">
        <v>2453</v>
      </c>
      <c r="D55" s="78" t="s">
        <v>357</v>
      </c>
      <c r="E55" s="233">
        <v>36892</v>
      </c>
      <c r="F55" s="78" t="s">
        <v>753</v>
      </c>
      <c r="G55" s="78" t="s">
        <v>4834</v>
      </c>
      <c r="H55" s="78">
        <v>7180009446</v>
      </c>
    </row>
    <row r="56" spans="1:8" ht="39.9" customHeight="1" x14ac:dyDescent="0.2">
      <c r="A56" s="57">
        <v>14</v>
      </c>
      <c r="B56" s="17" t="s">
        <v>2445</v>
      </c>
      <c r="C56" s="17" t="s">
        <v>2454</v>
      </c>
      <c r="D56" s="17" t="s">
        <v>357</v>
      </c>
      <c r="E56" s="56">
        <v>36892</v>
      </c>
      <c r="F56" s="17" t="s">
        <v>753</v>
      </c>
      <c r="G56" s="17" t="s">
        <v>4835</v>
      </c>
      <c r="H56" s="17">
        <v>7180009453</v>
      </c>
    </row>
    <row r="57" spans="1:8" ht="39.9" customHeight="1" x14ac:dyDescent="0.2">
      <c r="A57" s="57">
        <v>15</v>
      </c>
      <c r="B57" s="17" t="s">
        <v>2445</v>
      </c>
      <c r="C57" s="17" t="s">
        <v>2455</v>
      </c>
      <c r="D57" s="17" t="s">
        <v>357</v>
      </c>
      <c r="E57" s="56">
        <v>36892</v>
      </c>
      <c r="F57" s="17" t="s">
        <v>753</v>
      </c>
      <c r="G57" s="17" t="s">
        <v>4836</v>
      </c>
      <c r="H57" s="17">
        <v>7180009461</v>
      </c>
    </row>
    <row r="58" spans="1:8" ht="39.9" customHeight="1" x14ac:dyDescent="0.2">
      <c r="A58" s="57">
        <v>16</v>
      </c>
      <c r="B58" s="17" t="s">
        <v>2445</v>
      </c>
      <c r="C58" s="17" t="s">
        <v>2456</v>
      </c>
      <c r="D58" s="17" t="s">
        <v>357</v>
      </c>
      <c r="E58" s="56">
        <v>36892</v>
      </c>
      <c r="F58" s="17" t="s">
        <v>753</v>
      </c>
      <c r="G58" s="17" t="s">
        <v>4837</v>
      </c>
      <c r="H58" s="17">
        <v>7180009479</v>
      </c>
    </row>
    <row r="59" spans="1:8" ht="39.9" customHeight="1" x14ac:dyDescent="0.2">
      <c r="A59" s="57">
        <v>17</v>
      </c>
      <c r="B59" s="17" t="s">
        <v>2445</v>
      </c>
      <c r="C59" s="17" t="s">
        <v>2457</v>
      </c>
      <c r="D59" s="17" t="s">
        <v>357</v>
      </c>
      <c r="E59" s="56">
        <v>36892</v>
      </c>
      <c r="F59" s="17" t="s">
        <v>753</v>
      </c>
      <c r="G59" s="17" t="s">
        <v>4838</v>
      </c>
      <c r="H59" s="17">
        <v>7180009487</v>
      </c>
    </row>
    <row r="60" spans="1:8" ht="39.9" customHeight="1" x14ac:dyDescent="0.2">
      <c r="A60" s="57">
        <v>18</v>
      </c>
      <c r="B60" s="17" t="s">
        <v>2458</v>
      </c>
      <c r="C60" s="17"/>
      <c r="D60" s="17" t="s">
        <v>322</v>
      </c>
      <c r="E60" s="56">
        <v>37469</v>
      </c>
      <c r="F60" s="17" t="s">
        <v>753</v>
      </c>
      <c r="G60" s="17" t="s">
        <v>4839</v>
      </c>
      <c r="H60" s="17">
        <v>7180009495</v>
      </c>
    </row>
    <row r="61" spans="1:8" ht="39.9" customHeight="1" x14ac:dyDescent="0.2">
      <c r="A61" s="57">
        <v>19</v>
      </c>
      <c r="B61" s="17" t="s">
        <v>2459</v>
      </c>
      <c r="C61" s="17"/>
      <c r="D61" s="17" t="s">
        <v>322</v>
      </c>
      <c r="E61" s="56">
        <v>37469</v>
      </c>
      <c r="F61" s="17" t="s">
        <v>753</v>
      </c>
      <c r="G61" s="17" t="s">
        <v>4840</v>
      </c>
      <c r="H61" s="17">
        <v>7180009503</v>
      </c>
    </row>
    <row r="62" spans="1:8" ht="39.9" customHeight="1" x14ac:dyDescent="0.2">
      <c r="A62" s="57">
        <v>20</v>
      </c>
      <c r="B62" s="17" t="s">
        <v>2460</v>
      </c>
      <c r="C62" s="17"/>
      <c r="D62" s="17" t="s">
        <v>322</v>
      </c>
      <c r="E62" s="56">
        <v>38899</v>
      </c>
      <c r="F62" s="17" t="s">
        <v>753</v>
      </c>
      <c r="G62" s="17" t="s">
        <v>4841</v>
      </c>
      <c r="H62" s="17">
        <v>7180009511</v>
      </c>
    </row>
    <row r="63" spans="1:8" ht="39.9" customHeight="1" x14ac:dyDescent="0.2">
      <c r="A63" s="57">
        <v>21</v>
      </c>
      <c r="B63" s="17" t="s">
        <v>2461</v>
      </c>
      <c r="C63" s="17" t="s">
        <v>2462</v>
      </c>
      <c r="D63" s="17" t="s">
        <v>2463</v>
      </c>
      <c r="E63" s="56">
        <v>40848</v>
      </c>
      <c r="F63" s="17" t="s">
        <v>753</v>
      </c>
      <c r="G63" s="17" t="s">
        <v>4842</v>
      </c>
      <c r="H63" s="17">
        <v>7180009529</v>
      </c>
    </row>
    <row r="64" spans="1:8" ht="39.9" customHeight="1" x14ac:dyDescent="0.2">
      <c r="A64" s="57">
        <v>22</v>
      </c>
      <c r="B64" s="17" t="s">
        <v>2464</v>
      </c>
      <c r="C64" s="17" t="s">
        <v>2465</v>
      </c>
      <c r="D64" s="17" t="s">
        <v>357</v>
      </c>
      <c r="E64" s="56">
        <v>40575</v>
      </c>
      <c r="F64" s="17" t="s">
        <v>753</v>
      </c>
      <c r="G64" s="17" t="s">
        <v>4843</v>
      </c>
      <c r="H64" s="17">
        <v>7180009537</v>
      </c>
    </row>
    <row r="65" spans="1:9" ht="66" customHeight="1" x14ac:dyDescent="0.2">
      <c r="A65" s="57">
        <v>23</v>
      </c>
      <c r="B65" s="17" t="s">
        <v>2466</v>
      </c>
      <c r="C65" s="17" t="s">
        <v>2467</v>
      </c>
      <c r="D65" s="17" t="s">
        <v>1987</v>
      </c>
      <c r="E65" s="56">
        <v>40118</v>
      </c>
      <c r="F65" s="17" t="s">
        <v>753</v>
      </c>
      <c r="G65" s="17" t="s">
        <v>4844</v>
      </c>
      <c r="H65" s="17">
        <v>7180009545</v>
      </c>
    </row>
    <row r="66" spans="1:9" s="290" customFormat="1" ht="39.9" customHeight="1" x14ac:dyDescent="0.2">
      <c r="A66" s="192"/>
      <c r="B66" s="192" t="s">
        <v>15</v>
      </c>
      <c r="C66" s="192"/>
      <c r="D66" s="192"/>
      <c r="E66" s="192"/>
      <c r="F66" s="192"/>
      <c r="G66" s="192"/>
      <c r="H66" s="192"/>
      <c r="I66" s="192"/>
    </row>
    <row r="67" spans="1:9" ht="39.9" customHeight="1" thickBot="1" x14ac:dyDescent="0.25">
      <c r="B67" s="13" t="s">
        <v>5362</v>
      </c>
      <c r="C67" s="13" t="s">
        <v>5363</v>
      </c>
      <c r="D67" s="13" t="s">
        <v>5364</v>
      </c>
      <c r="E67" s="13" t="s">
        <v>5365</v>
      </c>
      <c r="F67" s="13" t="s">
        <v>5366</v>
      </c>
      <c r="G67" s="13" t="s">
        <v>5368</v>
      </c>
      <c r="H67" s="13" t="s">
        <v>5367</v>
      </c>
    </row>
    <row r="68" spans="1:9" ht="39.9" customHeight="1" thickTop="1" x14ac:dyDescent="0.2">
      <c r="A68" s="57">
        <v>1</v>
      </c>
      <c r="B68" s="17" t="s">
        <v>2468</v>
      </c>
      <c r="C68" s="17"/>
      <c r="D68" s="17" t="s">
        <v>2436</v>
      </c>
      <c r="E68" s="56">
        <v>40969</v>
      </c>
      <c r="F68" s="17" t="s">
        <v>765</v>
      </c>
      <c r="G68" s="17" t="s">
        <v>4822</v>
      </c>
      <c r="H68" s="17">
        <v>7180011301</v>
      </c>
    </row>
    <row r="69" spans="1:9" ht="39.9" customHeight="1" x14ac:dyDescent="0.2">
      <c r="A69" s="57">
        <v>2</v>
      </c>
      <c r="B69" s="17" t="s">
        <v>2469</v>
      </c>
      <c r="C69" s="17" t="s">
        <v>2470</v>
      </c>
      <c r="D69" s="17" t="s">
        <v>357</v>
      </c>
      <c r="E69" s="56">
        <v>40940</v>
      </c>
      <c r="F69" s="17" t="s">
        <v>765</v>
      </c>
      <c r="G69" s="17" t="s">
        <v>4823</v>
      </c>
      <c r="H69" s="17">
        <v>7180011319</v>
      </c>
    </row>
    <row r="70" spans="1:9" ht="60" customHeight="1" x14ac:dyDescent="0.2">
      <c r="A70" s="57">
        <v>3</v>
      </c>
      <c r="B70" s="17" t="s">
        <v>2497</v>
      </c>
      <c r="C70" s="17" t="s">
        <v>2471</v>
      </c>
      <c r="D70" s="17" t="s">
        <v>2440</v>
      </c>
      <c r="E70" s="56">
        <v>40969</v>
      </c>
      <c r="F70" s="17" t="s">
        <v>765</v>
      </c>
      <c r="G70" s="17" t="s">
        <v>4824</v>
      </c>
      <c r="H70" s="17">
        <v>7180011327</v>
      </c>
    </row>
    <row r="71" spans="1:9" ht="39.9" customHeight="1" x14ac:dyDescent="0.2">
      <c r="A71" s="57">
        <v>4</v>
      </c>
      <c r="B71" s="17" t="s">
        <v>2498</v>
      </c>
      <c r="C71" s="17" t="s">
        <v>2437</v>
      </c>
      <c r="D71" s="17" t="s">
        <v>2438</v>
      </c>
      <c r="E71" s="17" t="s">
        <v>2472</v>
      </c>
      <c r="F71" s="17" t="s">
        <v>765</v>
      </c>
      <c r="G71" s="17" t="s">
        <v>4825</v>
      </c>
      <c r="H71" s="17">
        <v>7180011335</v>
      </c>
    </row>
    <row r="72" spans="1:9" s="290" customFormat="1" ht="39.9" customHeight="1" x14ac:dyDescent="0.2">
      <c r="A72" s="192"/>
      <c r="B72" s="192" t="s">
        <v>16</v>
      </c>
      <c r="C72" s="192"/>
      <c r="D72" s="192"/>
      <c r="E72" s="192"/>
      <c r="F72" s="192"/>
      <c r="G72" s="192"/>
      <c r="H72" s="192"/>
      <c r="I72" s="192"/>
    </row>
    <row r="73" spans="1:9" ht="39.9" customHeight="1" thickBot="1" x14ac:dyDescent="0.25">
      <c r="B73" s="13" t="s">
        <v>5362</v>
      </c>
      <c r="C73" s="13" t="s">
        <v>5363</v>
      </c>
      <c r="D73" s="13" t="s">
        <v>5364</v>
      </c>
      <c r="E73" s="13" t="s">
        <v>5365</v>
      </c>
      <c r="F73" s="13" t="s">
        <v>5366</v>
      </c>
      <c r="G73" s="13" t="s">
        <v>5368</v>
      </c>
      <c r="H73" s="13" t="s">
        <v>5367</v>
      </c>
    </row>
    <row r="74" spans="1:9" ht="63" customHeight="1" thickTop="1" x14ac:dyDescent="0.2">
      <c r="A74" s="57">
        <v>1</v>
      </c>
      <c r="B74" s="17" t="s">
        <v>2473</v>
      </c>
      <c r="C74" s="17" t="s">
        <v>2474</v>
      </c>
      <c r="D74" s="17" t="s">
        <v>322</v>
      </c>
      <c r="E74" s="56">
        <v>40848</v>
      </c>
      <c r="F74" s="17" t="s">
        <v>765</v>
      </c>
      <c r="G74" s="17" t="s">
        <v>4806</v>
      </c>
      <c r="H74" s="17">
        <v>7180011343</v>
      </c>
    </row>
    <row r="75" spans="1:9" ht="39.9" customHeight="1" x14ac:dyDescent="0.2">
      <c r="A75" s="57">
        <v>2</v>
      </c>
      <c r="B75" s="17" t="s">
        <v>2475</v>
      </c>
      <c r="C75" s="17" t="s">
        <v>2476</v>
      </c>
      <c r="D75" s="17" t="s">
        <v>403</v>
      </c>
      <c r="E75" s="56">
        <v>41061</v>
      </c>
      <c r="F75" s="17" t="s">
        <v>765</v>
      </c>
      <c r="G75" s="17" t="s">
        <v>4807</v>
      </c>
      <c r="H75" s="17">
        <v>7180011350</v>
      </c>
    </row>
    <row r="76" spans="1:9" ht="39.9" customHeight="1" x14ac:dyDescent="0.2">
      <c r="A76" s="57">
        <v>3</v>
      </c>
      <c r="B76" s="17" t="s">
        <v>2477</v>
      </c>
      <c r="C76" s="17" t="s">
        <v>2478</v>
      </c>
      <c r="D76" s="17" t="s">
        <v>357</v>
      </c>
      <c r="E76" s="56">
        <v>40969</v>
      </c>
      <c r="F76" s="17" t="s">
        <v>765</v>
      </c>
      <c r="G76" s="17" t="s">
        <v>4808</v>
      </c>
      <c r="H76" s="17">
        <v>7180011368</v>
      </c>
    </row>
    <row r="77" spans="1:9" ht="51" customHeight="1" x14ac:dyDescent="0.2">
      <c r="A77" s="57">
        <v>4</v>
      </c>
      <c r="B77" s="17" t="s">
        <v>2479</v>
      </c>
      <c r="C77" s="17" t="s">
        <v>2480</v>
      </c>
      <c r="D77" s="17" t="s">
        <v>357</v>
      </c>
      <c r="E77" s="56">
        <v>40969</v>
      </c>
      <c r="F77" s="17" t="s">
        <v>765</v>
      </c>
      <c r="G77" s="17" t="s">
        <v>4809</v>
      </c>
      <c r="H77" s="17">
        <v>7180011376</v>
      </c>
    </row>
    <row r="78" spans="1:9" ht="60" customHeight="1" x14ac:dyDescent="0.2">
      <c r="A78" s="57">
        <v>5</v>
      </c>
      <c r="B78" s="17" t="s">
        <v>2481</v>
      </c>
      <c r="C78" s="17" t="s">
        <v>2482</v>
      </c>
      <c r="D78" s="17" t="s">
        <v>2483</v>
      </c>
      <c r="E78" s="56">
        <v>41153</v>
      </c>
      <c r="F78" s="17" t="s">
        <v>765</v>
      </c>
      <c r="G78" s="17" t="s">
        <v>4810</v>
      </c>
      <c r="H78" s="17">
        <v>7180011384</v>
      </c>
    </row>
    <row r="79" spans="1:9" s="290" customFormat="1" ht="39.9" customHeight="1" x14ac:dyDescent="0.2">
      <c r="A79" s="192"/>
      <c r="B79" s="192" t="s">
        <v>17</v>
      </c>
      <c r="C79" s="192"/>
      <c r="D79" s="192"/>
      <c r="E79" s="192"/>
      <c r="F79" s="192"/>
      <c r="G79" s="192"/>
      <c r="H79" s="192"/>
      <c r="I79" s="192"/>
    </row>
    <row r="80" spans="1:9" ht="39.9" customHeight="1" thickBot="1" x14ac:dyDescent="0.25">
      <c r="B80" s="13" t="s">
        <v>5362</v>
      </c>
      <c r="C80" s="13" t="s">
        <v>5363</v>
      </c>
      <c r="D80" s="13" t="s">
        <v>5364</v>
      </c>
      <c r="E80" s="13" t="s">
        <v>5365</v>
      </c>
      <c r="F80" s="13" t="s">
        <v>5366</v>
      </c>
      <c r="G80" s="13" t="s">
        <v>5368</v>
      </c>
      <c r="H80" s="13" t="s">
        <v>5367</v>
      </c>
    </row>
    <row r="81" spans="1:9" ht="49.8" customHeight="1" thickTop="1" x14ac:dyDescent="0.2">
      <c r="A81" s="57">
        <v>1</v>
      </c>
      <c r="B81" s="17" t="s">
        <v>2499</v>
      </c>
      <c r="C81" s="17" t="s">
        <v>2484</v>
      </c>
      <c r="D81" s="17" t="s">
        <v>1987</v>
      </c>
      <c r="E81" s="56">
        <v>41000</v>
      </c>
      <c r="F81" s="17" t="s">
        <v>765</v>
      </c>
      <c r="G81" s="17" t="s">
        <v>4845</v>
      </c>
      <c r="H81" s="17">
        <v>7180011392</v>
      </c>
    </row>
    <row r="82" spans="1:9" ht="49.8" customHeight="1" x14ac:dyDescent="0.2">
      <c r="A82" s="57">
        <v>2</v>
      </c>
      <c r="B82" s="17" t="s">
        <v>2500</v>
      </c>
      <c r="C82" s="17" t="s">
        <v>2484</v>
      </c>
      <c r="D82" s="17" t="s">
        <v>1987</v>
      </c>
      <c r="E82" s="56">
        <v>41000</v>
      </c>
      <c r="F82" s="17" t="s">
        <v>765</v>
      </c>
      <c r="G82" s="17" t="s">
        <v>4846</v>
      </c>
      <c r="H82" s="17">
        <v>7180011400</v>
      </c>
    </row>
    <row r="83" spans="1:9" ht="49.8" customHeight="1" x14ac:dyDescent="0.2">
      <c r="A83" s="57">
        <v>3</v>
      </c>
      <c r="B83" s="78" t="s">
        <v>2503</v>
      </c>
      <c r="C83" s="78" t="s">
        <v>2484</v>
      </c>
      <c r="D83" s="78" t="s">
        <v>1987</v>
      </c>
      <c r="E83" s="233">
        <v>41000</v>
      </c>
      <c r="F83" s="78" t="s">
        <v>765</v>
      </c>
      <c r="G83" s="78" t="s">
        <v>4847</v>
      </c>
      <c r="H83" s="78">
        <v>7180011418</v>
      </c>
    </row>
    <row r="84" spans="1:9" ht="49.8" customHeight="1" x14ac:dyDescent="0.2">
      <c r="A84" s="57">
        <v>4</v>
      </c>
      <c r="B84" s="17" t="s">
        <v>2504</v>
      </c>
      <c r="C84" s="17" t="s">
        <v>2484</v>
      </c>
      <c r="D84" s="17" t="s">
        <v>1987</v>
      </c>
      <c r="E84" s="56">
        <v>41000</v>
      </c>
      <c r="F84" s="17" t="s">
        <v>765</v>
      </c>
      <c r="G84" s="17" t="s">
        <v>4848</v>
      </c>
      <c r="H84" s="17">
        <v>7180011426</v>
      </c>
    </row>
    <row r="85" spans="1:9" ht="49.8" customHeight="1" x14ac:dyDescent="0.2">
      <c r="A85" s="57">
        <v>5</v>
      </c>
      <c r="B85" s="17" t="s">
        <v>2501</v>
      </c>
      <c r="C85" s="17" t="s">
        <v>2484</v>
      </c>
      <c r="D85" s="17" t="s">
        <v>1987</v>
      </c>
      <c r="E85" s="56">
        <v>41000</v>
      </c>
      <c r="F85" s="17" t="s">
        <v>765</v>
      </c>
      <c r="G85" s="17" t="s">
        <v>4849</v>
      </c>
      <c r="H85" s="17">
        <v>7180011434</v>
      </c>
    </row>
    <row r="86" spans="1:9" ht="49.8" customHeight="1" x14ac:dyDescent="0.2">
      <c r="A86" s="57">
        <v>6</v>
      </c>
      <c r="B86" s="17" t="s">
        <v>2502</v>
      </c>
      <c r="C86" s="17" t="s">
        <v>2484</v>
      </c>
      <c r="D86" s="17" t="s">
        <v>1987</v>
      </c>
      <c r="E86" s="56">
        <v>41000</v>
      </c>
      <c r="F86" s="17" t="s">
        <v>765</v>
      </c>
      <c r="G86" s="17" t="s">
        <v>4850</v>
      </c>
      <c r="H86" s="17">
        <v>7180011442</v>
      </c>
    </row>
    <row r="87" spans="1:9" s="290" customFormat="1" ht="39.9" customHeight="1" x14ac:dyDescent="0.2">
      <c r="A87" s="192"/>
      <c r="B87" s="192" t="s">
        <v>18</v>
      </c>
      <c r="C87" s="192"/>
      <c r="D87" s="192"/>
      <c r="E87" s="192"/>
      <c r="F87" s="192"/>
      <c r="G87" s="192"/>
      <c r="H87" s="192"/>
      <c r="I87" s="192"/>
    </row>
    <row r="88" spans="1:9" ht="39.9" customHeight="1" thickBot="1" x14ac:dyDescent="0.25">
      <c r="B88" s="13" t="s">
        <v>5362</v>
      </c>
      <c r="C88" s="13" t="s">
        <v>5363</v>
      </c>
      <c r="D88" s="13" t="s">
        <v>5364</v>
      </c>
      <c r="E88" s="13" t="s">
        <v>5365</v>
      </c>
      <c r="F88" s="13" t="s">
        <v>5366</v>
      </c>
      <c r="G88" s="13" t="s">
        <v>5368</v>
      </c>
      <c r="H88" s="13" t="s">
        <v>5367</v>
      </c>
    </row>
    <row r="89" spans="1:9" ht="39.9" customHeight="1" thickTop="1" x14ac:dyDescent="0.2">
      <c r="A89" s="57">
        <v>1</v>
      </c>
      <c r="B89" s="17" t="s">
        <v>2485</v>
      </c>
      <c r="C89" s="17" t="s">
        <v>2486</v>
      </c>
      <c r="D89" s="17" t="s">
        <v>2408</v>
      </c>
      <c r="E89" s="17">
        <v>2013.2</v>
      </c>
      <c r="F89" s="17" t="s">
        <v>766</v>
      </c>
      <c r="G89" s="17" t="s">
        <v>4822</v>
      </c>
      <c r="H89" s="17">
        <v>7180017282</v>
      </c>
    </row>
    <row r="90" spans="1:9" ht="39.9" customHeight="1" x14ac:dyDescent="0.2">
      <c r="A90" s="57">
        <v>2</v>
      </c>
      <c r="B90" s="17" t="s">
        <v>2487</v>
      </c>
      <c r="C90" s="17" t="s">
        <v>2437</v>
      </c>
      <c r="D90" s="17" t="s">
        <v>2405</v>
      </c>
      <c r="E90" s="17">
        <v>2013.3</v>
      </c>
      <c r="F90" s="17" t="s">
        <v>766</v>
      </c>
      <c r="G90" s="17" t="s">
        <v>4823</v>
      </c>
      <c r="H90" s="17">
        <v>7180017290</v>
      </c>
    </row>
    <row r="91" spans="1:9" ht="39.9" customHeight="1" x14ac:dyDescent="0.2">
      <c r="A91" s="57">
        <v>3</v>
      </c>
      <c r="B91" s="17" t="s">
        <v>2488</v>
      </c>
      <c r="C91" s="17"/>
      <c r="D91" s="17" t="s">
        <v>2176</v>
      </c>
      <c r="E91" s="17">
        <v>2013.3</v>
      </c>
      <c r="F91" s="17" t="s">
        <v>766</v>
      </c>
      <c r="G91" s="17" t="s">
        <v>4824</v>
      </c>
      <c r="H91" s="17">
        <v>7180017308</v>
      </c>
    </row>
    <row r="92" spans="1:9" ht="39.9" customHeight="1" x14ac:dyDescent="0.2">
      <c r="A92" s="57">
        <v>4</v>
      </c>
      <c r="B92" s="17" t="s">
        <v>2489</v>
      </c>
      <c r="C92" s="17" t="s">
        <v>2490</v>
      </c>
      <c r="D92" s="17" t="s">
        <v>233</v>
      </c>
      <c r="E92" s="17">
        <v>2013.2</v>
      </c>
      <c r="F92" s="17" t="s">
        <v>766</v>
      </c>
      <c r="G92" s="17" t="s">
        <v>4825</v>
      </c>
      <c r="H92" s="17">
        <v>7180017316</v>
      </c>
    </row>
    <row r="93" spans="1:9" ht="39.9" customHeight="1" x14ac:dyDescent="0.2">
      <c r="A93" s="57">
        <v>5</v>
      </c>
      <c r="B93" s="17" t="s">
        <v>2491</v>
      </c>
      <c r="C93" s="17" t="s">
        <v>2492</v>
      </c>
      <c r="D93" s="17" t="s">
        <v>233</v>
      </c>
      <c r="E93" s="17">
        <v>2013.2</v>
      </c>
      <c r="F93" s="17" t="s">
        <v>766</v>
      </c>
      <c r="G93" s="17" t="s">
        <v>4826</v>
      </c>
      <c r="H93" s="17">
        <v>7180017324</v>
      </c>
    </row>
    <row r="94" spans="1:9" s="290" customFormat="1" ht="39.9" customHeight="1" x14ac:dyDescent="0.2">
      <c r="A94" s="192"/>
      <c r="B94" s="192" t="s">
        <v>6703</v>
      </c>
      <c r="C94" s="192"/>
      <c r="D94" s="192"/>
      <c r="E94" s="192"/>
      <c r="F94" s="192"/>
      <c r="G94" s="192"/>
      <c r="H94" s="192"/>
      <c r="I94" s="192"/>
    </row>
    <row r="95" spans="1:9" ht="39.9" customHeight="1" thickBot="1" x14ac:dyDescent="0.25">
      <c r="B95" s="13" t="s">
        <v>5362</v>
      </c>
      <c r="C95" s="13" t="s">
        <v>5363</v>
      </c>
      <c r="D95" s="13" t="s">
        <v>5364</v>
      </c>
      <c r="E95" s="13" t="s">
        <v>5365</v>
      </c>
      <c r="F95" s="13" t="s">
        <v>5366</v>
      </c>
      <c r="G95" s="13" t="s">
        <v>5368</v>
      </c>
      <c r="H95" s="13" t="s">
        <v>5367</v>
      </c>
    </row>
    <row r="96" spans="1:9" ht="39.9" customHeight="1" thickTop="1" x14ac:dyDescent="0.2">
      <c r="A96" s="57">
        <v>1</v>
      </c>
      <c r="B96" s="199" t="s">
        <v>5409</v>
      </c>
      <c r="C96" s="199"/>
      <c r="D96" s="199" t="s">
        <v>5420</v>
      </c>
      <c r="E96" s="199">
        <v>2014.3</v>
      </c>
      <c r="F96" s="146" t="s">
        <v>5427</v>
      </c>
      <c r="G96" s="110" t="s">
        <v>6696</v>
      </c>
      <c r="H96" s="107">
        <v>7180016300</v>
      </c>
    </row>
    <row r="97" spans="1:9" ht="39.9" customHeight="1" x14ac:dyDescent="0.2">
      <c r="A97" s="57">
        <v>2</v>
      </c>
      <c r="B97" s="204" t="s">
        <v>5410</v>
      </c>
      <c r="C97" s="204"/>
      <c r="D97" s="204" t="s">
        <v>5424</v>
      </c>
      <c r="E97" s="204">
        <v>2014.3</v>
      </c>
      <c r="F97" s="78" t="s">
        <v>5428</v>
      </c>
      <c r="G97" s="142" t="s">
        <v>6697</v>
      </c>
      <c r="H97" s="113">
        <v>7180016318</v>
      </c>
    </row>
    <row r="98" spans="1:9" ht="39.9" customHeight="1" x14ac:dyDescent="0.2">
      <c r="A98" s="57">
        <v>3</v>
      </c>
      <c r="B98" s="34" t="s">
        <v>5411</v>
      </c>
      <c r="C98" s="34" t="s">
        <v>5412</v>
      </c>
      <c r="D98" s="34" t="s">
        <v>5421</v>
      </c>
      <c r="E98" s="34">
        <v>2014.2</v>
      </c>
      <c r="F98" s="17" t="s">
        <v>5428</v>
      </c>
      <c r="G98" s="89" t="s">
        <v>6698</v>
      </c>
      <c r="H98" s="17">
        <v>7180016326</v>
      </c>
    </row>
    <row r="99" spans="1:9" ht="39.9" customHeight="1" x14ac:dyDescent="0.2">
      <c r="A99" s="57">
        <v>4</v>
      </c>
      <c r="B99" s="34" t="s">
        <v>5413</v>
      </c>
      <c r="C99" s="34" t="s">
        <v>5414</v>
      </c>
      <c r="D99" s="34" t="s">
        <v>5422</v>
      </c>
      <c r="E99" s="34">
        <v>2014.2</v>
      </c>
      <c r="F99" s="17" t="s">
        <v>5392</v>
      </c>
      <c r="G99" s="89" t="s">
        <v>6699</v>
      </c>
      <c r="H99" s="108">
        <v>7180016334</v>
      </c>
    </row>
    <row r="100" spans="1:9" ht="39.9" customHeight="1" x14ac:dyDescent="0.2">
      <c r="A100" s="57">
        <v>5</v>
      </c>
      <c r="B100" s="34" t="s">
        <v>5415</v>
      </c>
      <c r="C100" s="34"/>
      <c r="D100" s="34" t="s">
        <v>5422</v>
      </c>
      <c r="E100" s="34">
        <v>2014.2</v>
      </c>
      <c r="F100" s="17" t="s">
        <v>5392</v>
      </c>
      <c r="G100" s="89" t="s">
        <v>6700</v>
      </c>
      <c r="H100" s="108">
        <v>7180016342</v>
      </c>
    </row>
    <row r="101" spans="1:9" ht="39.9" customHeight="1" x14ac:dyDescent="0.2">
      <c r="A101" s="57">
        <v>6</v>
      </c>
      <c r="B101" s="34" t="s">
        <v>5416</v>
      </c>
      <c r="C101" s="34" t="s">
        <v>5417</v>
      </c>
      <c r="D101" s="34" t="s">
        <v>5425</v>
      </c>
      <c r="E101" s="34">
        <v>2013.12</v>
      </c>
      <c r="F101" s="17" t="s">
        <v>5392</v>
      </c>
      <c r="G101" s="89" t="s">
        <v>6701</v>
      </c>
      <c r="H101" s="108">
        <v>7180016359</v>
      </c>
    </row>
    <row r="102" spans="1:9" ht="39.9" customHeight="1" thickBot="1" x14ac:dyDescent="0.25">
      <c r="A102" s="57">
        <v>7</v>
      </c>
      <c r="B102" s="127" t="s">
        <v>5418</v>
      </c>
      <c r="C102" s="127" t="s">
        <v>5419</v>
      </c>
      <c r="D102" s="127" t="s">
        <v>5426</v>
      </c>
      <c r="E102" s="34">
        <v>2013.12</v>
      </c>
      <c r="F102" s="17" t="s">
        <v>5392</v>
      </c>
      <c r="G102" s="111" t="s">
        <v>6702</v>
      </c>
      <c r="H102" s="109">
        <v>7180016367</v>
      </c>
    </row>
    <row r="103" spans="1:9" s="290" customFormat="1" ht="39.9" customHeight="1" x14ac:dyDescent="0.2">
      <c r="A103" s="192"/>
      <c r="B103" s="211" t="s">
        <v>7800</v>
      </c>
      <c r="C103" s="211"/>
      <c r="D103" s="211"/>
      <c r="E103" s="211"/>
      <c r="F103" s="211"/>
      <c r="G103" s="211"/>
      <c r="H103" s="211"/>
      <c r="I103" s="192"/>
    </row>
    <row r="104" spans="1:9" ht="39.9" customHeight="1" thickBot="1" x14ac:dyDescent="0.25">
      <c r="B104" s="43" t="s">
        <v>5362</v>
      </c>
      <c r="C104" s="43" t="s">
        <v>5363</v>
      </c>
      <c r="D104" s="43" t="s">
        <v>5364</v>
      </c>
      <c r="E104" s="43" t="s">
        <v>5365</v>
      </c>
      <c r="F104" s="43" t="s">
        <v>5366</v>
      </c>
      <c r="G104" s="43" t="s">
        <v>5368</v>
      </c>
      <c r="H104" s="43" t="s">
        <v>5367</v>
      </c>
    </row>
    <row r="105" spans="1:9" ht="39.9" customHeight="1" thickTop="1" x14ac:dyDescent="0.2">
      <c r="A105" s="57">
        <v>1</v>
      </c>
      <c r="B105" s="133" t="s">
        <v>7801</v>
      </c>
      <c r="C105" s="133" t="s">
        <v>6945</v>
      </c>
      <c r="D105" s="133" t="s">
        <v>2176</v>
      </c>
      <c r="E105" s="157" t="s">
        <v>6974</v>
      </c>
      <c r="F105" s="133" t="s">
        <v>6947</v>
      </c>
      <c r="G105" s="110" t="s">
        <v>7802</v>
      </c>
      <c r="H105" s="158" t="s">
        <v>7803</v>
      </c>
    </row>
    <row r="106" spans="1:9" ht="39.9" customHeight="1" x14ac:dyDescent="0.2">
      <c r="A106" s="57">
        <v>2</v>
      </c>
      <c r="B106" s="119" t="s">
        <v>7804</v>
      </c>
      <c r="C106" s="119" t="s">
        <v>7805</v>
      </c>
      <c r="D106" s="119" t="s">
        <v>2405</v>
      </c>
      <c r="E106" s="142" t="s">
        <v>6974</v>
      </c>
      <c r="F106" s="119" t="s">
        <v>6947</v>
      </c>
      <c r="G106" s="142" t="s">
        <v>7806</v>
      </c>
      <c r="H106" s="159" t="s">
        <v>7807</v>
      </c>
    </row>
    <row r="107" spans="1:9" ht="39.9" customHeight="1" x14ac:dyDescent="0.2">
      <c r="A107" s="57">
        <v>3</v>
      </c>
      <c r="B107" s="88" t="s">
        <v>7808</v>
      </c>
      <c r="C107" s="88" t="s">
        <v>7809</v>
      </c>
      <c r="D107" s="88" t="s">
        <v>2408</v>
      </c>
      <c r="E107" s="89" t="s">
        <v>6969</v>
      </c>
      <c r="F107" s="88" t="s">
        <v>6947</v>
      </c>
      <c r="G107" s="89" t="s">
        <v>7810</v>
      </c>
      <c r="H107" s="88" t="s">
        <v>7811</v>
      </c>
    </row>
    <row r="108" spans="1:9" ht="39.9" customHeight="1" x14ac:dyDescent="0.2">
      <c r="A108" s="57">
        <v>4</v>
      </c>
      <c r="B108" s="88" t="s">
        <v>7812</v>
      </c>
      <c r="C108" s="88" t="s">
        <v>7813</v>
      </c>
      <c r="D108" s="88" t="s">
        <v>233</v>
      </c>
      <c r="E108" s="89" t="s">
        <v>6969</v>
      </c>
      <c r="F108" s="88" t="s">
        <v>6947</v>
      </c>
      <c r="G108" s="89" t="s">
        <v>7814</v>
      </c>
      <c r="H108" s="141" t="s">
        <v>7815</v>
      </c>
    </row>
    <row r="109" spans="1:9" ht="39.9" customHeight="1" x14ac:dyDescent="0.2">
      <c r="A109" s="57">
        <v>5</v>
      </c>
      <c r="B109" s="88" t="s">
        <v>7816</v>
      </c>
      <c r="C109" s="88" t="s">
        <v>6945</v>
      </c>
      <c r="D109" s="88" t="s">
        <v>233</v>
      </c>
      <c r="E109" s="89" t="s">
        <v>6969</v>
      </c>
      <c r="F109" s="88" t="s">
        <v>6947</v>
      </c>
      <c r="G109" s="89" t="s">
        <v>7817</v>
      </c>
      <c r="H109" s="141" t="s">
        <v>7818</v>
      </c>
    </row>
    <row r="110" spans="1:9" s="290" customFormat="1" ht="39.9" customHeight="1" x14ac:dyDescent="0.2">
      <c r="A110" s="192"/>
      <c r="B110" s="211" t="s">
        <v>13866</v>
      </c>
      <c r="C110" s="211"/>
      <c r="D110" s="211"/>
      <c r="E110" s="211"/>
      <c r="F110" s="211"/>
      <c r="G110" s="211"/>
      <c r="H110" s="211"/>
      <c r="I110" s="192"/>
    </row>
    <row r="111" spans="1:9" ht="39.9" customHeight="1" thickBot="1" x14ac:dyDescent="0.25">
      <c r="B111" s="43" t="s">
        <v>5362</v>
      </c>
      <c r="C111" s="43" t="s">
        <v>5363</v>
      </c>
      <c r="D111" s="43" t="s">
        <v>5364</v>
      </c>
      <c r="E111" s="43" t="s">
        <v>5365</v>
      </c>
      <c r="F111" s="43" t="s">
        <v>5366</v>
      </c>
      <c r="G111" s="43" t="s">
        <v>5368</v>
      </c>
      <c r="H111" s="43" t="s">
        <v>5367</v>
      </c>
    </row>
    <row r="112" spans="1:9" ht="39.9" customHeight="1" thickTop="1" x14ac:dyDescent="0.2">
      <c r="A112" s="57">
        <v>1</v>
      </c>
      <c r="B112" s="160" t="s">
        <v>13867</v>
      </c>
      <c r="C112" s="161"/>
      <c r="D112" s="161" t="s">
        <v>233</v>
      </c>
      <c r="E112" s="160" t="s">
        <v>13868</v>
      </c>
      <c r="F112" s="160" t="s">
        <v>13864</v>
      </c>
      <c r="G112" s="160" t="s">
        <v>13869</v>
      </c>
      <c r="H112" s="161" t="s">
        <v>13870</v>
      </c>
    </row>
    <row r="113" spans="1:9" ht="39.9" customHeight="1" x14ac:dyDescent="0.2">
      <c r="B113" s="163" t="s">
        <v>13871</v>
      </c>
      <c r="C113" s="162"/>
      <c r="D113" s="162" t="s">
        <v>233</v>
      </c>
      <c r="E113" s="163" t="s">
        <v>13868</v>
      </c>
      <c r="F113" s="163" t="s">
        <v>13864</v>
      </c>
      <c r="G113" s="163" t="s">
        <v>13869</v>
      </c>
      <c r="H113" s="162" t="s">
        <v>13872</v>
      </c>
      <c r="I113" s="57" t="s">
        <v>16505</v>
      </c>
    </row>
    <row r="114" spans="1:9" ht="39.9" customHeight="1" x14ac:dyDescent="0.2">
      <c r="B114" s="163" t="s">
        <v>13873</v>
      </c>
      <c r="C114" s="162"/>
      <c r="D114" s="162" t="s">
        <v>233</v>
      </c>
      <c r="E114" s="163" t="s">
        <v>13868</v>
      </c>
      <c r="F114" s="163" t="s">
        <v>13864</v>
      </c>
      <c r="G114" s="163" t="s">
        <v>13869</v>
      </c>
      <c r="H114" s="162" t="s">
        <v>13874</v>
      </c>
      <c r="I114" s="57" t="s">
        <v>16505</v>
      </c>
    </row>
    <row r="115" spans="1:9" ht="39.9" customHeight="1" x14ac:dyDescent="0.2">
      <c r="A115" s="57">
        <v>2</v>
      </c>
      <c r="B115" s="160" t="s">
        <v>13875</v>
      </c>
      <c r="C115" s="161"/>
      <c r="D115" s="161" t="s">
        <v>233</v>
      </c>
      <c r="E115" s="160" t="s">
        <v>13868</v>
      </c>
      <c r="F115" s="160" t="s">
        <v>13864</v>
      </c>
      <c r="G115" s="160" t="s">
        <v>13876</v>
      </c>
      <c r="H115" s="161" t="s">
        <v>13877</v>
      </c>
    </row>
    <row r="116" spans="1:9" ht="39.9" customHeight="1" x14ac:dyDescent="0.2">
      <c r="A116" s="57">
        <v>3</v>
      </c>
      <c r="B116" s="160" t="s">
        <v>13878</v>
      </c>
      <c r="C116" s="161"/>
      <c r="D116" s="161" t="s">
        <v>233</v>
      </c>
      <c r="E116" s="160" t="s">
        <v>13868</v>
      </c>
      <c r="F116" s="160" t="s">
        <v>13864</v>
      </c>
      <c r="G116" s="160" t="s">
        <v>13879</v>
      </c>
      <c r="H116" s="161" t="s">
        <v>13880</v>
      </c>
    </row>
    <row r="117" spans="1:9" ht="39.9" customHeight="1" x14ac:dyDescent="0.2">
      <c r="A117" s="57">
        <v>4</v>
      </c>
      <c r="B117" s="160" t="s">
        <v>13881</v>
      </c>
      <c r="C117" s="161"/>
      <c r="D117" s="161" t="s">
        <v>233</v>
      </c>
      <c r="E117" s="160" t="s">
        <v>13868</v>
      </c>
      <c r="F117" s="160" t="s">
        <v>13864</v>
      </c>
      <c r="G117" s="160" t="s">
        <v>13882</v>
      </c>
      <c r="H117" s="161" t="s">
        <v>13883</v>
      </c>
    </row>
    <row r="118" spans="1:9" ht="39.9" customHeight="1" x14ac:dyDescent="0.2">
      <c r="A118" s="57">
        <v>5</v>
      </c>
      <c r="B118" s="160" t="s">
        <v>13884</v>
      </c>
      <c r="C118" s="161"/>
      <c r="D118" s="161" t="s">
        <v>233</v>
      </c>
      <c r="E118" s="160" t="s">
        <v>13868</v>
      </c>
      <c r="F118" s="160" t="s">
        <v>13864</v>
      </c>
      <c r="G118" s="160" t="s">
        <v>13885</v>
      </c>
      <c r="H118" s="161" t="s">
        <v>13886</v>
      </c>
    </row>
    <row r="119" spans="1:9" ht="39.9" customHeight="1" x14ac:dyDescent="0.2">
      <c r="A119" s="57">
        <v>6</v>
      </c>
      <c r="B119" s="160" t="s">
        <v>13887</v>
      </c>
      <c r="C119" s="161"/>
      <c r="D119" s="161" t="s">
        <v>233</v>
      </c>
      <c r="E119" s="160" t="s">
        <v>13868</v>
      </c>
      <c r="F119" s="160" t="s">
        <v>13864</v>
      </c>
      <c r="G119" s="160" t="s">
        <v>13888</v>
      </c>
      <c r="H119" s="161" t="s">
        <v>13889</v>
      </c>
    </row>
    <row r="120" spans="1:9" ht="39.9" customHeight="1" x14ac:dyDescent="0.2">
      <c r="A120" s="57">
        <v>7</v>
      </c>
      <c r="B120" s="160" t="s">
        <v>13890</v>
      </c>
      <c r="C120" s="161"/>
      <c r="D120" s="161" t="s">
        <v>233</v>
      </c>
      <c r="E120" s="160" t="s">
        <v>13868</v>
      </c>
      <c r="F120" s="160" t="s">
        <v>13864</v>
      </c>
      <c r="G120" s="160" t="s">
        <v>13891</v>
      </c>
      <c r="H120" s="161" t="s">
        <v>13892</v>
      </c>
    </row>
    <row r="121" spans="1:9" ht="39.9" customHeight="1" x14ac:dyDescent="0.2">
      <c r="A121" s="57">
        <v>8</v>
      </c>
      <c r="B121" s="160" t="s">
        <v>13893</v>
      </c>
      <c r="C121" s="161"/>
      <c r="D121" s="161" t="s">
        <v>233</v>
      </c>
      <c r="E121" s="160" t="s">
        <v>13868</v>
      </c>
      <c r="F121" s="160" t="s">
        <v>13864</v>
      </c>
      <c r="G121" s="160" t="s">
        <v>13894</v>
      </c>
      <c r="H121" s="161" t="s">
        <v>13895</v>
      </c>
    </row>
    <row r="122" spans="1:9" ht="39.9" customHeight="1" x14ac:dyDescent="0.2">
      <c r="A122" s="57">
        <v>9</v>
      </c>
      <c r="B122" s="160" t="s">
        <v>13896</v>
      </c>
      <c r="C122" s="161"/>
      <c r="D122" s="161" t="s">
        <v>233</v>
      </c>
      <c r="E122" s="160" t="s">
        <v>13868</v>
      </c>
      <c r="F122" s="160" t="s">
        <v>13864</v>
      </c>
      <c r="G122" s="160" t="s">
        <v>13897</v>
      </c>
      <c r="H122" s="161" t="s">
        <v>13898</v>
      </c>
    </row>
    <row r="123" spans="1:9" ht="39.9" customHeight="1" x14ac:dyDescent="0.2">
      <c r="A123" s="57">
        <v>10</v>
      </c>
      <c r="B123" s="160" t="s">
        <v>13899</v>
      </c>
      <c r="C123" s="161"/>
      <c r="D123" s="161" t="s">
        <v>233</v>
      </c>
      <c r="E123" s="160" t="s">
        <v>13868</v>
      </c>
      <c r="F123" s="160" t="s">
        <v>13864</v>
      </c>
      <c r="G123" s="160" t="s">
        <v>13900</v>
      </c>
      <c r="H123" s="161" t="s">
        <v>13901</v>
      </c>
    </row>
    <row r="124" spans="1:9" ht="39.9" customHeight="1" x14ac:dyDescent="0.2">
      <c r="A124" s="57">
        <v>11</v>
      </c>
      <c r="B124" s="160" t="s">
        <v>13902</v>
      </c>
      <c r="C124" s="161"/>
      <c r="D124" s="161" t="s">
        <v>233</v>
      </c>
      <c r="E124" s="160" t="s">
        <v>13868</v>
      </c>
      <c r="F124" s="160" t="s">
        <v>13864</v>
      </c>
      <c r="G124" s="160" t="s">
        <v>13903</v>
      </c>
      <c r="H124" s="161" t="s">
        <v>13904</v>
      </c>
    </row>
    <row r="125" spans="1:9" ht="39.9" customHeight="1" x14ac:dyDescent="0.2">
      <c r="A125" s="57">
        <v>12</v>
      </c>
      <c r="B125" s="160" t="s">
        <v>13905</v>
      </c>
      <c r="C125" s="161"/>
      <c r="D125" s="161" t="s">
        <v>233</v>
      </c>
      <c r="E125" s="160" t="s">
        <v>13868</v>
      </c>
      <c r="F125" s="160" t="s">
        <v>13864</v>
      </c>
      <c r="G125" s="160" t="s">
        <v>13906</v>
      </c>
      <c r="H125" s="161" t="s">
        <v>13907</v>
      </c>
    </row>
    <row r="126" spans="1:9" ht="39.9" customHeight="1" x14ac:dyDescent="0.2">
      <c r="A126" s="57">
        <v>13</v>
      </c>
      <c r="B126" s="160" t="s">
        <v>13908</v>
      </c>
      <c r="C126" s="161"/>
      <c r="D126" s="161" t="s">
        <v>233</v>
      </c>
      <c r="E126" s="160" t="s">
        <v>13868</v>
      </c>
      <c r="F126" s="160" t="s">
        <v>13864</v>
      </c>
      <c r="G126" s="160" t="s">
        <v>13909</v>
      </c>
      <c r="H126" s="161" t="s">
        <v>13910</v>
      </c>
    </row>
    <row r="127" spans="1:9" ht="39.9" customHeight="1" x14ac:dyDescent="0.2">
      <c r="A127" s="57">
        <v>14</v>
      </c>
      <c r="B127" s="160" t="s">
        <v>13911</v>
      </c>
      <c r="C127" s="161"/>
      <c r="D127" s="161" t="s">
        <v>233</v>
      </c>
      <c r="E127" s="160" t="s">
        <v>13868</v>
      </c>
      <c r="F127" s="160" t="s">
        <v>13864</v>
      </c>
      <c r="G127" s="160" t="s">
        <v>13912</v>
      </c>
      <c r="H127" s="161" t="s">
        <v>13913</v>
      </c>
    </row>
    <row r="128" spans="1:9" ht="39.9" customHeight="1" x14ac:dyDescent="0.2">
      <c r="A128" s="57">
        <v>15</v>
      </c>
      <c r="B128" s="160" t="s">
        <v>13914</v>
      </c>
      <c r="C128" s="161"/>
      <c r="D128" s="161" t="s">
        <v>233</v>
      </c>
      <c r="E128" s="160" t="s">
        <v>13868</v>
      </c>
      <c r="F128" s="160" t="s">
        <v>13864</v>
      </c>
      <c r="G128" s="160" t="s">
        <v>13915</v>
      </c>
      <c r="H128" s="161" t="s">
        <v>13916</v>
      </c>
    </row>
    <row r="129" spans="1:9" ht="39.9" customHeight="1" x14ac:dyDescent="0.2">
      <c r="A129" s="57">
        <v>16</v>
      </c>
      <c r="B129" s="160" t="s">
        <v>13917</v>
      </c>
      <c r="C129" s="161"/>
      <c r="D129" s="161" t="s">
        <v>233</v>
      </c>
      <c r="E129" s="160" t="s">
        <v>13868</v>
      </c>
      <c r="F129" s="160" t="s">
        <v>13864</v>
      </c>
      <c r="G129" s="160" t="s">
        <v>13918</v>
      </c>
      <c r="H129" s="161" t="s">
        <v>13919</v>
      </c>
    </row>
    <row r="130" spans="1:9" ht="39.9" customHeight="1" x14ac:dyDescent="0.2">
      <c r="A130" s="57">
        <v>17</v>
      </c>
      <c r="B130" s="160" t="s">
        <v>13920</v>
      </c>
      <c r="C130" s="161"/>
      <c r="D130" s="161" t="s">
        <v>233</v>
      </c>
      <c r="E130" s="160" t="s">
        <v>13868</v>
      </c>
      <c r="F130" s="160" t="s">
        <v>13864</v>
      </c>
      <c r="G130" s="160" t="s">
        <v>13921</v>
      </c>
      <c r="H130" s="161" t="s">
        <v>13922</v>
      </c>
    </row>
    <row r="131" spans="1:9" ht="39.9" customHeight="1" x14ac:dyDescent="0.2">
      <c r="A131" s="57">
        <v>18</v>
      </c>
      <c r="B131" s="160" t="s">
        <v>13923</v>
      </c>
      <c r="C131" s="161"/>
      <c r="D131" s="161" t="s">
        <v>233</v>
      </c>
      <c r="E131" s="160" t="s">
        <v>13868</v>
      </c>
      <c r="F131" s="160" t="s">
        <v>13864</v>
      </c>
      <c r="G131" s="160" t="s">
        <v>13924</v>
      </c>
      <c r="H131" s="161" t="s">
        <v>13925</v>
      </c>
    </row>
    <row r="132" spans="1:9" ht="39.9" customHeight="1" x14ac:dyDescent="0.2">
      <c r="B132" s="163" t="s">
        <v>13926</v>
      </c>
      <c r="C132" s="162"/>
      <c r="D132" s="162" t="s">
        <v>233</v>
      </c>
      <c r="E132" s="163" t="s">
        <v>13868</v>
      </c>
      <c r="F132" s="163" t="s">
        <v>13864</v>
      </c>
      <c r="G132" s="163"/>
      <c r="H132" s="162"/>
      <c r="I132" s="57" t="s">
        <v>16505</v>
      </c>
    </row>
    <row r="133" spans="1:9" ht="39.9" customHeight="1" x14ac:dyDescent="0.2">
      <c r="B133" s="163" t="s">
        <v>13927</v>
      </c>
      <c r="C133" s="162"/>
      <c r="D133" s="162" t="s">
        <v>233</v>
      </c>
      <c r="E133" s="163" t="s">
        <v>13928</v>
      </c>
      <c r="F133" s="163" t="s">
        <v>13864</v>
      </c>
      <c r="G133" s="163"/>
      <c r="H133" s="162"/>
      <c r="I133" s="57" t="s">
        <v>16505</v>
      </c>
    </row>
  </sheetData>
  <phoneticPr fontId="5"/>
  <pageMargins left="0.23622047244094491" right="0.16" top="0.93" bottom="0.45" header="0.54" footer="0.31496062992125984"/>
  <pageSetup paperSize="9" scale="59" orientation="portrait" r:id="rId1"/>
  <headerFooter>
    <oddHeader>&amp;C&amp;"-,太字"&amp;20特別貸出用図書セット(調べ学習用セット　参考図書)</oddHeader>
  </headerFooter>
  <rowBreaks count="9" manualBreakCount="9">
    <brk id="22" max="16383" man="1"/>
    <brk id="40" max="16383" man="1"/>
    <brk id="65" max="16383" man="1"/>
    <brk id="71" max="16383" man="1"/>
    <brk id="78" max="8" man="1"/>
    <brk id="86" max="8" man="1"/>
    <brk id="93" max="8" man="1"/>
    <brk id="102" max="8" man="1"/>
    <brk id="109" max="8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4"/>
  </sheetPr>
  <dimension ref="A1:H38"/>
  <sheetViews>
    <sheetView view="pageBreakPreview" topLeftCell="A31" zoomScale="80" zoomScaleNormal="100" zoomScaleSheetLayoutView="80" workbookViewId="0">
      <selection activeCell="C23" sqref="C23"/>
    </sheetView>
  </sheetViews>
  <sheetFormatPr defaultColWidth="8.88671875" defaultRowHeight="39.9" customHeight="1" x14ac:dyDescent="0.2"/>
  <cols>
    <col min="1" max="1" width="5" style="299" bestFit="1" customWidth="1"/>
    <col min="2" max="2" width="34.33203125" style="299" bestFit="1" customWidth="1"/>
    <col min="3" max="3" width="26.33203125" style="299" customWidth="1"/>
    <col min="4" max="4" width="18.33203125" style="299" bestFit="1" customWidth="1"/>
    <col min="5" max="5" width="18.109375" style="299" customWidth="1"/>
    <col min="6" max="6" width="14.21875" style="299" bestFit="1" customWidth="1"/>
    <col min="7" max="7" width="19" style="299" bestFit="1" customWidth="1"/>
    <col min="8" max="8" width="18.6640625" style="299" customWidth="1"/>
    <col min="9" max="16384" width="8.88671875" style="300"/>
  </cols>
  <sheetData>
    <row r="1" spans="1:8" s="3" customFormat="1" ht="39.9" customHeight="1" x14ac:dyDescent="0.2">
      <c r="A1" s="53"/>
      <c r="B1" s="185" t="s">
        <v>16492</v>
      </c>
      <c r="C1" s="53"/>
      <c r="D1" s="53"/>
      <c r="E1" s="53"/>
      <c r="F1" s="53"/>
      <c r="G1" s="53"/>
      <c r="H1" s="53"/>
    </row>
    <row r="2" spans="1:8" s="3" customFormat="1" ht="39.9" customHeight="1" x14ac:dyDescent="0.2">
      <c r="A2" s="53"/>
      <c r="B2" s="185" t="s">
        <v>17512</v>
      </c>
      <c r="C2" s="53"/>
      <c r="D2" s="53"/>
      <c r="E2" s="53"/>
      <c r="F2" s="53"/>
      <c r="G2" s="53"/>
      <c r="H2" s="53"/>
    </row>
    <row r="3" spans="1:8" s="53" customFormat="1" ht="39.9" customHeight="1" thickBot="1" x14ac:dyDescent="0.25">
      <c r="B3" s="13" t="s">
        <v>5362</v>
      </c>
      <c r="C3" s="13" t="s">
        <v>5363</v>
      </c>
      <c r="D3" s="13" t="s">
        <v>5364</v>
      </c>
      <c r="E3" s="77" t="s">
        <v>5365</v>
      </c>
      <c r="F3" s="77" t="s">
        <v>5366</v>
      </c>
      <c r="G3" s="77" t="s">
        <v>5368</v>
      </c>
      <c r="H3" s="77" t="s">
        <v>5367</v>
      </c>
    </row>
    <row r="4" spans="1:8" s="53" customFormat="1" ht="39.9" customHeight="1" thickTop="1" x14ac:dyDescent="0.2">
      <c r="A4" s="71">
        <v>1</v>
      </c>
      <c r="B4" s="104" t="s">
        <v>17515</v>
      </c>
      <c r="C4" s="334" t="s">
        <v>17525</v>
      </c>
      <c r="D4" s="334" t="s">
        <v>233</v>
      </c>
      <c r="E4" s="335" t="s">
        <v>17144</v>
      </c>
      <c r="F4" s="336" t="s">
        <v>17531</v>
      </c>
      <c r="G4" s="335" t="s">
        <v>17532</v>
      </c>
      <c r="H4" s="334">
        <v>1124106095</v>
      </c>
    </row>
    <row r="5" spans="1:8" s="53" customFormat="1" ht="39.9" customHeight="1" x14ac:dyDescent="0.2">
      <c r="A5" s="71">
        <v>2</v>
      </c>
      <c r="B5" s="104" t="s">
        <v>17516</v>
      </c>
      <c r="C5" s="334" t="s">
        <v>17525</v>
      </c>
      <c r="D5" s="334" t="s">
        <v>233</v>
      </c>
      <c r="E5" s="335" t="s">
        <v>17144</v>
      </c>
      <c r="F5" s="336" t="s">
        <v>17531</v>
      </c>
      <c r="G5" s="335" t="s">
        <v>17533</v>
      </c>
      <c r="H5" s="334">
        <v>1124106103</v>
      </c>
    </row>
    <row r="6" spans="1:8" s="53" customFormat="1" ht="39.9" customHeight="1" x14ac:dyDescent="0.2">
      <c r="A6" s="71">
        <v>3</v>
      </c>
      <c r="B6" s="104" t="s">
        <v>17517</v>
      </c>
      <c r="C6" s="334" t="s">
        <v>17525</v>
      </c>
      <c r="D6" s="334" t="s">
        <v>233</v>
      </c>
      <c r="E6" s="335" t="s">
        <v>17144</v>
      </c>
      <c r="F6" s="336" t="s">
        <v>17531</v>
      </c>
      <c r="G6" s="335" t="s">
        <v>17534</v>
      </c>
      <c r="H6" s="334">
        <v>1124106111</v>
      </c>
    </row>
    <row r="7" spans="1:8" s="53" customFormat="1" ht="39.9" customHeight="1" x14ac:dyDescent="0.2">
      <c r="A7" s="71">
        <v>4</v>
      </c>
      <c r="B7" s="104" t="s">
        <v>17518</v>
      </c>
      <c r="C7" s="334" t="s">
        <v>17526</v>
      </c>
      <c r="D7" s="334" t="s">
        <v>179</v>
      </c>
      <c r="E7" s="335" t="s">
        <v>17147</v>
      </c>
      <c r="F7" s="336" t="s">
        <v>17531</v>
      </c>
      <c r="G7" s="335" t="s">
        <v>17535</v>
      </c>
      <c r="H7" s="334">
        <v>1124106343</v>
      </c>
    </row>
    <row r="8" spans="1:8" s="53" customFormat="1" ht="39.9" customHeight="1" x14ac:dyDescent="0.2">
      <c r="A8" s="71">
        <v>5</v>
      </c>
      <c r="B8" s="104" t="s">
        <v>17519</v>
      </c>
      <c r="C8" s="334" t="s">
        <v>17527</v>
      </c>
      <c r="D8" s="334" t="s">
        <v>287</v>
      </c>
      <c r="E8" s="335" t="s">
        <v>17142</v>
      </c>
      <c r="F8" s="336" t="s">
        <v>17531</v>
      </c>
      <c r="G8" s="335" t="s">
        <v>17536</v>
      </c>
      <c r="H8" s="334">
        <v>1124106277</v>
      </c>
    </row>
    <row r="9" spans="1:8" s="53" customFormat="1" ht="39.9" customHeight="1" x14ac:dyDescent="0.2">
      <c r="A9" s="71">
        <v>6</v>
      </c>
      <c r="B9" s="104" t="s">
        <v>17520</v>
      </c>
      <c r="C9" s="334" t="s">
        <v>17527</v>
      </c>
      <c r="D9" s="334" t="s">
        <v>287</v>
      </c>
      <c r="E9" s="335" t="s">
        <v>17142</v>
      </c>
      <c r="F9" s="336" t="s">
        <v>17531</v>
      </c>
      <c r="G9" s="335" t="s">
        <v>17537</v>
      </c>
      <c r="H9" s="334">
        <v>1124106285</v>
      </c>
    </row>
    <row r="10" spans="1:8" s="53" customFormat="1" ht="39.9" customHeight="1" x14ac:dyDescent="0.2">
      <c r="A10" s="71">
        <v>7</v>
      </c>
      <c r="B10" s="104" t="s">
        <v>17521</v>
      </c>
      <c r="C10" s="334" t="s">
        <v>17527</v>
      </c>
      <c r="D10" s="334" t="s">
        <v>287</v>
      </c>
      <c r="E10" s="335" t="s">
        <v>17142</v>
      </c>
      <c r="F10" s="336" t="s">
        <v>17531</v>
      </c>
      <c r="G10" s="335" t="s">
        <v>17538</v>
      </c>
      <c r="H10" s="334">
        <v>1124106293</v>
      </c>
    </row>
    <row r="11" spans="1:8" s="53" customFormat="1" ht="39.9" customHeight="1" x14ac:dyDescent="0.2">
      <c r="A11" s="71">
        <v>8</v>
      </c>
      <c r="B11" s="104" t="s">
        <v>17522</v>
      </c>
      <c r="C11" s="334" t="s">
        <v>17528</v>
      </c>
      <c r="D11" s="334" t="s">
        <v>12502</v>
      </c>
      <c r="E11" s="335" t="s">
        <v>17144</v>
      </c>
      <c r="F11" s="336" t="s">
        <v>17531</v>
      </c>
      <c r="G11" s="335" t="s">
        <v>17539</v>
      </c>
      <c r="H11" s="334">
        <v>1124106491</v>
      </c>
    </row>
    <row r="12" spans="1:8" s="53" customFormat="1" ht="39.9" customHeight="1" x14ac:dyDescent="0.2">
      <c r="A12" s="71">
        <v>9</v>
      </c>
      <c r="B12" s="104" t="s">
        <v>17523</v>
      </c>
      <c r="C12" s="334" t="s">
        <v>17529</v>
      </c>
      <c r="D12" s="334" t="s">
        <v>14977</v>
      </c>
      <c r="E12" s="335" t="s">
        <v>17141</v>
      </c>
      <c r="F12" s="336" t="s">
        <v>17531</v>
      </c>
      <c r="G12" s="335" t="s">
        <v>17540</v>
      </c>
      <c r="H12" s="334">
        <v>1124106335</v>
      </c>
    </row>
    <row r="13" spans="1:8" s="53" customFormat="1" ht="39.9" customHeight="1" x14ac:dyDescent="0.2">
      <c r="A13" s="71">
        <v>10</v>
      </c>
      <c r="B13" s="104" t="s">
        <v>17524</v>
      </c>
      <c r="C13" s="334" t="s">
        <v>17530</v>
      </c>
      <c r="D13" s="334" t="s">
        <v>221</v>
      </c>
      <c r="E13" s="335" t="s">
        <v>17147</v>
      </c>
      <c r="F13" s="336" t="s">
        <v>17531</v>
      </c>
      <c r="G13" s="335" t="s">
        <v>17541</v>
      </c>
      <c r="H13" s="334">
        <v>1124106483</v>
      </c>
    </row>
    <row r="14" spans="1:8" s="3" customFormat="1" ht="39.9" customHeight="1" x14ac:dyDescent="0.2">
      <c r="A14" s="165"/>
      <c r="B14" s="438"/>
      <c r="C14" s="439"/>
      <c r="D14" s="439"/>
      <c r="E14" s="440"/>
      <c r="F14" s="441"/>
      <c r="G14" s="440"/>
      <c r="H14" s="439"/>
    </row>
    <row r="15" spans="1:8" s="3" customFormat="1" ht="39.9" customHeight="1" x14ac:dyDescent="0.2">
      <c r="A15" s="53"/>
      <c r="B15" s="185" t="s">
        <v>17513</v>
      </c>
      <c r="C15" s="53"/>
      <c r="D15" s="53"/>
      <c r="E15" s="53"/>
      <c r="F15" s="53"/>
      <c r="G15" s="53"/>
      <c r="H15" s="53"/>
    </row>
    <row r="16" spans="1:8" s="3" customFormat="1" ht="39.9" customHeight="1" thickBot="1" x14ac:dyDescent="0.25">
      <c r="A16" s="53"/>
      <c r="B16" s="13" t="s">
        <v>5362</v>
      </c>
      <c r="C16" s="13" t="s">
        <v>5363</v>
      </c>
      <c r="D16" s="13" t="s">
        <v>5364</v>
      </c>
      <c r="E16" s="77" t="s">
        <v>5365</v>
      </c>
      <c r="F16" s="77" t="s">
        <v>5366</v>
      </c>
      <c r="G16" s="77" t="s">
        <v>5368</v>
      </c>
      <c r="H16" s="77" t="s">
        <v>5367</v>
      </c>
    </row>
    <row r="17" spans="1:8" s="3" customFormat="1" ht="39.9" customHeight="1" thickTop="1" x14ac:dyDescent="0.2">
      <c r="A17" s="71">
        <v>1</v>
      </c>
      <c r="B17" s="104" t="s">
        <v>14050</v>
      </c>
      <c r="C17" s="334" t="s">
        <v>14051</v>
      </c>
      <c r="D17" s="334" t="s">
        <v>233</v>
      </c>
      <c r="E17" s="335" t="s">
        <v>11544</v>
      </c>
      <c r="F17" s="336" t="s">
        <v>12679</v>
      </c>
      <c r="G17" s="335" t="s">
        <v>14052</v>
      </c>
      <c r="H17" s="334" t="s">
        <v>14053</v>
      </c>
    </row>
    <row r="18" spans="1:8" s="3" customFormat="1" ht="39.9" customHeight="1" x14ac:dyDescent="0.2">
      <c r="A18" s="71">
        <v>2</v>
      </c>
      <c r="B18" s="104" t="s">
        <v>14054</v>
      </c>
      <c r="C18" s="334" t="s">
        <v>14051</v>
      </c>
      <c r="D18" s="334" t="s">
        <v>233</v>
      </c>
      <c r="E18" s="335" t="s">
        <v>11544</v>
      </c>
      <c r="F18" s="336" t="s">
        <v>12692</v>
      </c>
      <c r="G18" s="335" t="s">
        <v>14055</v>
      </c>
      <c r="H18" s="334" t="s">
        <v>14056</v>
      </c>
    </row>
    <row r="19" spans="1:8" s="3" customFormat="1" ht="39.9" customHeight="1" x14ac:dyDescent="0.2">
      <c r="A19" s="71">
        <v>3</v>
      </c>
      <c r="B19" s="104" t="s">
        <v>14057</v>
      </c>
      <c r="C19" s="334" t="s">
        <v>14051</v>
      </c>
      <c r="D19" s="334" t="s">
        <v>233</v>
      </c>
      <c r="E19" s="335" t="s">
        <v>11544</v>
      </c>
      <c r="F19" s="336" t="s">
        <v>12692</v>
      </c>
      <c r="G19" s="335" t="s">
        <v>14058</v>
      </c>
      <c r="H19" s="334" t="s">
        <v>14059</v>
      </c>
    </row>
    <row r="20" spans="1:8" s="3" customFormat="1" ht="39.9" customHeight="1" x14ac:dyDescent="0.2">
      <c r="A20" s="71">
        <v>4</v>
      </c>
      <c r="B20" s="104" t="s">
        <v>14060</v>
      </c>
      <c r="C20" s="334" t="s">
        <v>14061</v>
      </c>
      <c r="D20" s="334" t="s">
        <v>14064</v>
      </c>
      <c r="E20" s="335" t="s">
        <v>14062</v>
      </c>
      <c r="F20" s="336" t="s">
        <v>12692</v>
      </c>
      <c r="G20" s="335" t="s">
        <v>14063</v>
      </c>
      <c r="H20" s="334">
        <v>1123890905</v>
      </c>
    </row>
    <row r="21" spans="1:8" ht="39.9" customHeight="1" x14ac:dyDescent="0.2">
      <c r="A21" s="53"/>
      <c r="B21" s="185" t="s">
        <v>18376</v>
      </c>
      <c r="C21" s="53"/>
      <c r="D21" s="53"/>
      <c r="E21" s="53"/>
      <c r="F21" s="53"/>
      <c r="G21" s="53"/>
      <c r="H21" s="53"/>
    </row>
    <row r="22" spans="1:8" ht="39.9" customHeight="1" thickBot="1" x14ac:dyDescent="0.25">
      <c r="A22" s="53"/>
      <c r="B22" s="13" t="s">
        <v>5362</v>
      </c>
      <c r="C22" s="13" t="s">
        <v>5363</v>
      </c>
      <c r="D22" s="13" t="s">
        <v>5364</v>
      </c>
      <c r="E22" s="77" t="s">
        <v>5365</v>
      </c>
      <c r="F22" s="77" t="s">
        <v>5366</v>
      </c>
      <c r="G22" s="77" t="s">
        <v>5368</v>
      </c>
      <c r="H22" s="77" t="s">
        <v>5367</v>
      </c>
    </row>
    <row r="23" spans="1:8" ht="39.9" customHeight="1" thickTop="1" x14ac:dyDescent="0.2">
      <c r="A23" s="71">
        <v>1</v>
      </c>
      <c r="B23" s="454" t="s">
        <v>18331</v>
      </c>
      <c r="C23" s="454" t="s">
        <v>16991</v>
      </c>
      <c r="D23" s="454" t="s">
        <v>17012</v>
      </c>
      <c r="E23" s="72">
        <v>44197</v>
      </c>
      <c r="F23" s="17" t="s">
        <v>18377</v>
      </c>
      <c r="G23" s="456" t="s">
        <v>18332</v>
      </c>
      <c r="H23" s="454">
        <v>1124155399</v>
      </c>
    </row>
    <row r="24" spans="1:8" ht="39.9" customHeight="1" x14ac:dyDescent="0.2">
      <c r="A24" s="71">
        <v>2</v>
      </c>
      <c r="B24" s="454" t="s">
        <v>18333</v>
      </c>
      <c r="C24" s="454" t="s">
        <v>18334</v>
      </c>
      <c r="D24" s="454" t="s">
        <v>17127</v>
      </c>
      <c r="E24" s="72">
        <v>44287</v>
      </c>
      <c r="F24" s="17" t="s">
        <v>18377</v>
      </c>
      <c r="G24" s="456" t="s">
        <v>18335</v>
      </c>
      <c r="H24" s="454">
        <v>1124155407</v>
      </c>
    </row>
    <row r="25" spans="1:8" ht="39.9" customHeight="1" x14ac:dyDescent="0.2">
      <c r="A25" s="71">
        <v>3</v>
      </c>
      <c r="B25" s="454" t="s">
        <v>18336</v>
      </c>
      <c r="C25" s="454" t="s">
        <v>18337</v>
      </c>
      <c r="D25" s="454" t="s">
        <v>18338</v>
      </c>
      <c r="E25" s="72">
        <v>43862</v>
      </c>
      <c r="F25" s="17" t="s">
        <v>18378</v>
      </c>
      <c r="G25" s="456" t="s">
        <v>18339</v>
      </c>
      <c r="H25" s="454">
        <v>1124155415</v>
      </c>
    </row>
    <row r="26" spans="1:8" ht="39.9" customHeight="1" x14ac:dyDescent="0.2">
      <c r="A26" s="71">
        <v>4</v>
      </c>
      <c r="B26" s="454" t="s">
        <v>18340</v>
      </c>
      <c r="C26" s="454" t="s">
        <v>18341</v>
      </c>
      <c r="D26" s="454" t="s">
        <v>18342</v>
      </c>
      <c r="E26" s="72">
        <v>43525</v>
      </c>
      <c r="F26" s="17" t="s">
        <v>18378</v>
      </c>
      <c r="G26" s="456" t="s">
        <v>18343</v>
      </c>
      <c r="H26" s="454">
        <v>1124155423</v>
      </c>
    </row>
    <row r="27" spans="1:8" ht="39.9" customHeight="1" x14ac:dyDescent="0.2">
      <c r="A27" s="71">
        <v>5</v>
      </c>
      <c r="B27" s="454" t="s">
        <v>18344</v>
      </c>
      <c r="C27" s="454" t="s">
        <v>18345</v>
      </c>
      <c r="D27" s="454" t="s">
        <v>18243</v>
      </c>
      <c r="E27" s="72">
        <v>45839</v>
      </c>
      <c r="F27" s="17" t="s">
        <v>18378</v>
      </c>
      <c r="G27" s="456" t="s">
        <v>18346</v>
      </c>
      <c r="H27" s="454">
        <v>1124155456</v>
      </c>
    </row>
    <row r="28" spans="1:8" ht="39.9" customHeight="1" x14ac:dyDescent="0.2">
      <c r="A28" s="71">
        <v>6</v>
      </c>
      <c r="B28" s="454" t="s">
        <v>18347</v>
      </c>
      <c r="C28" s="454" t="s">
        <v>18348</v>
      </c>
      <c r="D28" s="454" t="s">
        <v>18349</v>
      </c>
      <c r="E28" s="72">
        <v>43221</v>
      </c>
      <c r="F28" s="17" t="s">
        <v>18378</v>
      </c>
      <c r="G28" s="456" t="s">
        <v>18350</v>
      </c>
      <c r="H28" s="454">
        <v>1124155464</v>
      </c>
    </row>
    <row r="29" spans="1:8" ht="39.9" customHeight="1" x14ac:dyDescent="0.2">
      <c r="A29" s="71">
        <v>7</v>
      </c>
      <c r="B29" s="454" t="s">
        <v>18351</v>
      </c>
      <c r="C29" s="454" t="s">
        <v>18352</v>
      </c>
      <c r="D29" s="454" t="s">
        <v>18353</v>
      </c>
      <c r="E29" s="72">
        <v>45839</v>
      </c>
      <c r="F29" s="17" t="s">
        <v>18378</v>
      </c>
      <c r="G29" s="456" t="s">
        <v>18354</v>
      </c>
      <c r="H29" s="454">
        <v>1124155472</v>
      </c>
    </row>
    <row r="30" spans="1:8" ht="39.9" customHeight="1" x14ac:dyDescent="0.2">
      <c r="A30" s="71">
        <v>8</v>
      </c>
      <c r="B30" s="454" t="s">
        <v>18355</v>
      </c>
      <c r="C30" s="454" t="s">
        <v>18352</v>
      </c>
      <c r="D30" s="454" t="s">
        <v>18353</v>
      </c>
      <c r="E30" s="72">
        <v>44166</v>
      </c>
      <c r="F30" s="17" t="s">
        <v>18378</v>
      </c>
      <c r="G30" s="456" t="s">
        <v>18356</v>
      </c>
      <c r="H30" s="454">
        <v>1124155480</v>
      </c>
    </row>
    <row r="31" spans="1:8" ht="39.9" customHeight="1" x14ac:dyDescent="0.2">
      <c r="A31" s="71">
        <v>9</v>
      </c>
      <c r="B31" s="454" t="s">
        <v>18357</v>
      </c>
      <c r="C31" s="454" t="s">
        <v>18358</v>
      </c>
      <c r="D31" s="454" t="s">
        <v>16992</v>
      </c>
      <c r="E31" s="72">
        <v>45597</v>
      </c>
      <c r="F31" s="17" t="s">
        <v>18378</v>
      </c>
      <c r="G31" s="456" t="s">
        <v>18359</v>
      </c>
      <c r="H31" s="454">
        <v>1124155597</v>
      </c>
    </row>
    <row r="32" spans="1:8" ht="39.9" customHeight="1" x14ac:dyDescent="0.2">
      <c r="A32" s="71">
        <v>10</v>
      </c>
      <c r="B32" s="454" t="s">
        <v>18360</v>
      </c>
      <c r="C32" s="454" t="s">
        <v>18358</v>
      </c>
      <c r="D32" s="454" t="s">
        <v>16992</v>
      </c>
      <c r="E32" s="72">
        <v>45627</v>
      </c>
      <c r="F32" s="17" t="s">
        <v>18378</v>
      </c>
      <c r="G32" s="456" t="s">
        <v>18361</v>
      </c>
      <c r="H32" s="454">
        <v>1124155605</v>
      </c>
    </row>
    <row r="33" spans="1:8" ht="39.9" customHeight="1" x14ac:dyDescent="0.2">
      <c r="A33" s="71">
        <v>11</v>
      </c>
      <c r="B33" s="454" t="s">
        <v>18362</v>
      </c>
      <c r="C33" s="454" t="s">
        <v>18358</v>
      </c>
      <c r="D33" s="454" t="s">
        <v>16992</v>
      </c>
      <c r="E33" s="72">
        <v>45689</v>
      </c>
      <c r="F33" s="17" t="s">
        <v>18378</v>
      </c>
      <c r="G33" s="456" t="s">
        <v>18363</v>
      </c>
      <c r="H33" s="454">
        <v>1124155613</v>
      </c>
    </row>
    <row r="34" spans="1:8" ht="39.9" customHeight="1" x14ac:dyDescent="0.2">
      <c r="A34" s="71">
        <v>12</v>
      </c>
      <c r="B34" s="454" t="s">
        <v>18364</v>
      </c>
      <c r="C34" s="454" t="s">
        <v>18365</v>
      </c>
      <c r="D34" s="454" t="s">
        <v>17017</v>
      </c>
      <c r="E34" s="72">
        <v>43922</v>
      </c>
      <c r="F34" s="17" t="s">
        <v>18378</v>
      </c>
      <c r="G34" s="456" t="s">
        <v>18366</v>
      </c>
      <c r="H34" s="454">
        <v>1124155621</v>
      </c>
    </row>
    <row r="35" spans="1:8" ht="39.9" customHeight="1" x14ac:dyDescent="0.2">
      <c r="A35" s="71">
        <v>13</v>
      </c>
      <c r="B35" s="454" t="s">
        <v>18367</v>
      </c>
      <c r="C35" s="454" t="s">
        <v>18365</v>
      </c>
      <c r="D35" s="454" t="s">
        <v>17017</v>
      </c>
      <c r="E35" s="72">
        <v>43922</v>
      </c>
      <c r="F35" s="17" t="s">
        <v>18378</v>
      </c>
      <c r="G35" s="456" t="s">
        <v>18368</v>
      </c>
      <c r="H35" s="454">
        <v>1124155639</v>
      </c>
    </row>
    <row r="36" spans="1:8" ht="39.9" customHeight="1" x14ac:dyDescent="0.2">
      <c r="A36" s="71">
        <v>14</v>
      </c>
      <c r="B36" s="454" t="s">
        <v>18369</v>
      </c>
      <c r="C36" s="454" t="s">
        <v>18365</v>
      </c>
      <c r="D36" s="454" t="s">
        <v>17017</v>
      </c>
      <c r="E36" s="72">
        <v>43922</v>
      </c>
      <c r="F36" s="17" t="s">
        <v>18378</v>
      </c>
      <c r="G36" s="456" t="s">
        <v>18370</v>
      </c>
      <c r="H36" s="454">
        <v>1124155647</v>
      </c>
    </row>
    <row r="37" spans="1:8" ht="39.9" customHeight="1" x14ac:dyDescent="0.2">
      <c r="A37" s="71">
        <v>15</v>
      </c>
      <c r="B37" s="454" t="s">
        <v>18371</v>
      </c>
      <c r="C37" s="454" t="s">
        <v>18365</v>
      </c>
      <c r="D37" s="454" t="s">
        <v>17017</v>
      </c>
      <c r="E37" s="72">
        <v>43922</v>
      </c>
      <c r="F37" s="17" t="s">
        <v>18378</v>
      </c>
      <c r="G37" s="456" t="s">
        <v>18372</v>
      </c>
      <c r="H37" s="454">
        <v>1124155654</v>
      </c>
    </row>
    <row r="38" spans="1:8" ht="39.9" customHeight="1" x14ac:dyDescent="0.2">
      <c r="A38" s="71">
        <v>16</v>
      </c>
      <c r="B38" s="454" t="s">
        <v>18373</v>
      </c>
      <c r="C38" s="454" t="s">
        <v>18374</v>
      </c>
      <c r="D38" s="454" t="s">
        <v>17107</v>
      </c>
      <c r="E38" s="72">
        <v>43862</v>
      </c>
      <c r="F38" s="17" t="s">
        <v>18378</v>
      </c>
      <c r="G38" s="456" t="s">
        <v>18375</v>
      </c>
      <c r="H38" s="454">
        <v>1212776569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Header>&amp;C&amp;16特別貸出用図書セット　調べ学習用セット（情報・プログラミング）</oddHeader>
  </headerFooter>
  <rowBreaks count="2" manualBreakCount="2">
    <brk id="14" max="16383" man="1"/>
    <brk id="20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4"/>
  </sheetPr>
  <dimension ref="A1:H26"/>
  <sheetViews>
    <sheetView view="pageBreakPreview" zoomScale="80" zoomScaleNormal="100" zoomScaleSheetLayoutView="80" workbookViewId="0">
      <selection sqref="A1:XFD1048576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18.109375" style="53" customWidth="1"/>
    <col min="6" max="6" width="14.21875" style="53" bestFit="1" customWidth="1"/>
    <col min="7" max="7" width="14.5546875" style="53" customWidth="1"/>
    <col min="8" max="8" width="19" style="53" customWidth="1"/>
    <col min="9" max="16384" width="12.6640625" style="3"/>
  </cols>
  <sheetData>
    <row r="1" spans="1:8" ht="39.9" customHeight="1" x14ac:dyDescent="0.2">
      <c r="B1" s="185" t="s">
        <v>16492</v>
      </c>
    </row>
    <row r="2" spans="1:8" ht="39.9" customHeight="1" x14ac:dyDescent="0.2">
      <c r="B2" s="185" t="s">
        <v>19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77" t="s">
        <v>5365</v>
      </c>
      <c r="F3" s="77" t="s">
        <v>5366</v>
      </c>
      <c r="G3" s="77" t="s">
        <v>5368</v>
      </c>
      <c r="H3" s="77" t="s">
        <v>5367</v>
      </c>
    </row>
    <row r="4" spans="1:8" ht="39.9" customHeight="1" thickTop="1" x14ac:dyDescent="0.2">
      <c r="A4" s="53">
        <v>1</v>
      </c>
      <c r="B4" s="17" t="s">
        <v>2513</v>
      </c>
      <c r="C4" s="17" t="s">
        <v>2514</v>
      </c>
      <c r="D4" s="17" t="s">
        <v>357</v>
      </c>
      <c r="E4" s="56">
        <v>40969</v>
      </c>
      <c r="F4" s="17" t="s">
        <v>765</v>
      </c>
      <c r="G4" s="17" t="s">
        <v>4777</v>
      </c>
      <c r="H4" s="17">
        <v>7180011459</v>
      </c>
    </row>
    <row r="5" spans="1:8" ht="39.9" customHeight="1" x14ac:dyDescent="0.2">
      <c r="A5" s="53">
        <v>2</v>
      </c>
      <c r="B5" s="17" t="s">
        <v>2515</v>
      </c>
      <c r="C5" s="17" t="s">
        <v>2516</v>
      </c>
      <c r="D5" s="17" t="s">
        <v>357</v>
      </c>
      <c r="E5" s="56">
        <v>40969</v>
      </c>
      <c r="F5" s="17" t="s">
        <v>765</v>
      </c>
      <c r="G5" s="17" t="s">
        <v>4778</v>
      </c>
      <c r="H5" s="17">
        <v>7180011467</v>
      </c>
    </row>
    <row r="6" spans="1:8" ht="39.9" customHeight="1" x14ac:dyDescent="0.2">
      <c r="A6" s="53">
        <v>3</v>
      </c>
      <c r="B6" s="17" t="s">
        <v>2517</v>
      </c>
      <c r="C6" s="17" t="s">
        <v>2516</v>
      </c>
      <c r="D6" s="17" t="s">
        <v>357</v>
      </c>
      <c r="E6" s="56">
        <v>40969</v>
      </c>
      <c r="F6" s="17" t="s">
        <v>765</v>
      </c>
      <c r="G6" s="17" t="s">
        <v>4779</v>
      </c>
      <c r="H6" s="17">
        <v>7180011475</v>
      </c>
    </row>
    <row r="7" spans="1:8" ht="39.9" customHeight="1" x14ac:dyDescent="0.2">
      <c r="A7" s="53">
        <v>4</v>
      </c>
      <c r="B7" s="17" t="s">
        <v>2518</v>
      </c>
      <c r="C7" s="17" t="s">
        <v>2516</v>
      </c>
      <c r="D7" s="17" t="s">
        <v>357</v>
      </c>
      <c r="E7" s="56">
        <v>40969</v>
      </c>
      <c r="F7" s="17" t="s">
        <v>765</v>
      </c>
      <c r="G7" s="17" t="s">
        <v>4780</v>
      </c>
      <c r="H7" s="17">
        <v>7180011483</v>
      </c>
    </row>
    <row r="8" spans="1:8" ht="39.9" customHeight="1" x14ac:dyDescent="0.2">
      <c r="A8" s="53">
        <v>5</v>
      </c>
      <c r="B8" s="17" t="s">
        <v>2519</v>
      </c>
      <c r="C8" s="17" t="s">
        <v>2516</v>
      </c>
      <c r="D8" s="17" t="s">
        <v>357</v>
      </c>
      <c r="E8" s="56">
        <v>40969</v>
      </c>
      <c r="F8" s="17" t="s">
        <v>765</v>
      </c>
      <c r="G8" s="17" t="s">
        <v>4781</v>
      </c>
      <c r="H8" s="17">
        <v>7180011491</v>
      </c>
    </row>
    <row r="9" spans="1:8" ht="39.9" customHeight="1" x14ac:dyDescent="0.2">
      <c r="B9" s="192" t="s">
        <v>20</v>
      </c>
      <c r="C9" s="57"/>
      <c r="D9" s="57"/>
      <c r="E9" s="57"/>
      <c r="F9" s="57"/>
      <c r="G9" s="57"/>
      <c r="H9" s="57"/>
    </row>
    <row r="10" spans="1:8" ht="39.9" customHeight="1" thickBot="1" x14ac:dyDescent="0.25">
      <c r="B10" s="13" t="s">
        <v>5362</v>
      </c>
      <c r="C10" s="13" t="s">
        <v>5363</v>
      </c>
      <c r="D10" s="13" t="s">
        <v>5364</v>
      </c>
      <c r="E10" s="13" t="s">
        <v>5365</v>
      </c>
      <c r="F10" s="13" t="s">
        <v>5366</v>
      </c>
      <c r="G10" s="13" t="s">
        <v>5368</v>
      </c>
      <c r="H10" s="13" t="s">
        <v>5367</v>
      </c>
    </row>
    <row r="11" spans="1:8" ht="39.9" customHeight="1" thickTop="1" x14ac:dyDescent="0.2">
      <c r="A11" s="53">
        <v>1</v>
      </c>
      <c r="B11" s="17" t="s">
        <v>2520</v>
      </c>
      <c r="C11" s="17" t="s">
        <v>2521</v>
      </c>
      <c r="D11" s="17" t="s">
        <v>495</v>
      </c>
      <c r="E11" s="56">
        <v>40969</v>
      </c>
      <c r="F11" s="17" t="s">
        <v>765</v>
      </c>
      <c r="G11" s="17" t="s">
        <v>4782</v>
      </c>
      <c r="H11" s="17">
        <v>7180011509</v>
      </c>
    </row>
    <row r="12" spans="1:8" ht="39.9" customHeight="1" x14ac:dyDescent="0.2">
      <c r="A12" s="53">
        <v>2</v>
      </c>
      <c r="B12" s="17" t="s">
        <v>2522</v>
      </c>
      <c r="C12" s="17" t="s">
        <v>2521</v>
      </c>
      <c r="D12" s="17" t="s">
        <v>495</v>
      </c>
      <c r="E12" s="56">
        <v>41000</v>
      </c>
      <c r="F12" s="17" t="s">
        <v>765</v>
      </c>
      <c r="G12" s="17" t="s">
        <v>4783</v>
      </c>
      <c r="H12" s="17">
        <v>7180011517</v>
      </c>
    </row>
    <row r="13" spans="1:8" ht="39.9" customHeight="1" x14ac:dyDescent="0.2">
      <c r="A13" s="53">
        <v>3</v>
      </c>
      <c r="B13" s="17" t="s">
        <v>2523</v>
      </c>
      <c r="C13" s="17" t="s">
        <v>2524</v>
      </c>
      <c r="D13" s="17" t="s">
        <v>495</v>
      </c>
      <c r="E13" s="56">
        <v>41000</v>
      </c>
      <c r="F13" s="17" t="s">
        <v>765</v>
      </c>
      <c r="G13" s="17" t="s">
        <v>4784</v>
      </c>
      <c r="H13" s="17">
        <v>7180011525</v>
      </c>
    </row>
    <row r="14" spans="1:8" ht="39.9" customHeight="1" x14ac:dyDescent="0.2">
      <c r="A14" s="53">
        <v>4</v>
      </c>
      <c r="B14" s="17" t="s">
        <v>2525</v>
      </c>
      <c r="C14" s="17" t="s">
        <v>2526</v>
      </c>
      <c r="D14" s="17" t="s">
        <v>403</v>
      </c>
      <c r="E14" s="56">
        <v>40848</v>
      </c>
      <c r="F14" s="17" t="s">
        <v>765</v>
      </c>
      <c r="G14" s="17" t="s">
        <v>4785</v>
      </c>
      <c r="H14" s="17">
        <v>7180011533</v>
      </c>
    </row>
    <row r="15" spans="1:8" ht="39.9" customHeight="1" x14ac:dyDescent="0.2">
      <c r="A15" s="53">
        <v>5</v>
      </c>
      <c r="B15" s="17" t="s">
        <v>2527</v>
      </c>
      <c r="C15" s="17" t="s">
        <v>2528</v>
      </c>
      <c r="D15" s="17" t="s">
        <v>403</v>
      </c>
      <c r="E15" s="56">
        <v>38353</v>
      </c>
      <c r="F15" s="17" t="s">
        <v>765</v>
      </c>
      <c r="G15" s="17" t="s">
        <v>4786</v>
      </c>
      <c r="H15" s="17">
        <v>7180011541</v>
      </c>
    </row>
    <row r="16" spans="1:8" ht="39.9" customHeight="1" x14ac:dyDescent="0.2">
      <c r="B16" s="192" t="s">
        <v>21</v>
      </c>
      <c r="C16" s="57"/>
      <c r="D16" s="57"/>
      <c r="E16" s="57"/>
      <c r="F16" s="57"/>
      <c r="G16" s="57"/>
      <c r="H16" s="57"/>
    </row>
    <row r="17" spans="1:8" ht="39.9" customHeight="1" thickBot="1" x14ac:dyDescent="0.25">
      <c r="B17" s="13" t="s">
        <v>5362</v>
      </c>
      <c r="C17" s="13" t="s">
        <v>5363</v>
      </c>
      <c r="D17" s="13" t="s">
        <v>5364</v>
      </c>
      <c r="E17" s="13" t="s">
        <v>5365</v>
      </c>
      <c r="F17" s="13" t="s">
        <v>5366</v>
      </c>
      <c r="G17" s="13" t="s">
        <v>5368</v>
      </c>
      <c r="H17" s="13" t="s">
        <v>5367</v>
      </c>
    </row>
    <row r="18" spans="1:8" ht="39.9" customHeight="1" thickTop="1" x14ac:dyDescent="0.2">
      <c r="A18" s="53">
        <v>1</v>
      </c>
      <c r="B18" s="17" t="s">
        <v>2505</v>
      </c>
      <c r="C18" s="17" t="s">
        <v>2490</v>
      </c>
      <c r="D18" s="17" t="s">
        <v>614</v>
      </c>
      <c r="E18" s="17">
        <v>2013.3</v>
      </c>
      <c r="F18" s="17" t="s">
        <v>766</v>
      </c>
      <c r="G18" s="17" t="s">
        <v>4777</v>
      </c>
      <c r="H18" s="17">
        <v>7180017332</v>
      </c>
    </row>
    <row r="19" spans="1:8" ht="39.9" customHeight="1" x14ac:dyDescent="0.2">
      <c r="A19" s="53">
        <v>2</v>
      </c>
      <c r="B19" s="17" t="s">
        <v>2506</v>
      </c>
      <c r="C19" s="17" t="s">
        <v>2490</v>
      </c>
      <c r="D19" s="17" t="s">
        <v>614</v>
      </c>
      <c r="E19" s="17">
        <v>2013.3</v>
      </c>
      <c r="F19" s="17" t="s">
        <v>766</v>
      </c>
      <c r="G19" s="17" t="s">
        <v>4778</v>
      </c>
      <c r="H19" s="17">
        <v>7180017340</v>
      </c>
    </row>
    <row r="20" spans="1:8" ht="39.9" customHeight="1" x14ac:dyDescent="0.2">
      <c r="A20" s="53">
        <v>3</v>
      </c>
      <c r="B20" s="17" t="s">
        <v>2507</v>
      </c>
      <c r="C20" s="17" t="s">
        <v>2490</v>
      </c>
      <c r="D20" s="17" t="s">
        <v>614</v>
      </c>
      <c r="E20" s="17">
        <v>2013.3</v>
      </c>
      <c r="F20" s="17" t="s">
        <v>766</v>
      </c>
      <c r="G20" s="17" t="s">
        <v>4779</v>
      </c>
      <c r="H20" s="17">
        <v>7180017357</v>
      </c>
    </row>
    <row r="21" spans="1:8" ht="39.9" customHeight="1" x14ac:dyDescent="0.2">
      <c r="A21" s="53">
        <v>4</v>
      </c>
      <c r="B21" s="17" t="s">
        <v>2508</v>
      </c>
      <c r="C21" s="17" t="s">
        <v>2490</v>
      </c>
      <c r="D21" s="17" t="s">
        <v>614</v>
      </c>
      <c r="E21" s="17">
        <v>2013.3</v>
      </c>
      <c r="F21" s="17" t="s">
        <v>766</v>
      </c>
      <c r="G21" s="17" t="s">
        <v>4780</v>
      </c>
      <c r="H21" s="17">
        <v>7180017365</v>
      </c>
    </row>
    <row r="22" spans="1:8" ht="39.9" customHeight="1" x14ac:dyDescent="0.2">
      <c r="B22" s="192" t="s">
        <v>22</v>
      </c>
      <c r="C22" s="57"/>
      <c r="D22" s="57"/>
      <c r="E22" s="57"/>
      <c r="F22" s="57"/>
      <c r="G22" s="57"/>
      <c r="H22" s="57"/>
    </row>
    <row r="23" spans="1:8" ht="39.9" customHeight="1" thickBot="1" x14ac:dyDescent="0.25">
      <c r="B23" s="13" t="s">
        <v>5362</v>
      </c>
      <c r="C23" s="13" t="s">
        <v>5363</v>
      </c>
      <c r="D23" s="13" t="s">
        <v>5364</v>
      </c>
      <c r="E23" s="13" t="s">
        <v>5365</v>
      </c>
      <c r="F23" s="13" t="s">
        <v>5366</v>
      </c>
      <c r="G23" s="13" t="s">
        <v>5368</v>
      </c>
      <c r="H23" s="13" t="s">
        <v>5367</v>
      </c>
    </row>
    <row r="24" spans="1:8" ht="39.9" customHeight="1" thickTop="1" x14ac:dyDescent="0.2">
      <c r="A24" s="53">
        <v>1</v>
      </c>
      <c r="B24" s="17" t="s">
        <v>2509</v>
      </c>
      <c r="C24" s="17" t="s">
        <v>2510</v>
      </c>
      <c r="D24" s="17" t="s">
        <v>137</v>
      </c>
      <c r="E24" s="17">
        <v>2013.3</v>
      </c>
      <c r="F24" s="17" t="s">
        <v>766</v>
      </c>
      <c r="G24" s="17" t="s">
        <v>4782</v>
      </c>
      <c r="H24" s="17">
        <v>7180017373</v>
      </c>
    </row>
    <row r="25" spans="1:8" ht="39.9" customHeight="1" x14ac:dyDescent="0.2">
      <c r="A25" s="53">
        <v>2</v>
      </c>
      <c r="B25" s="17" t="s">
        <v>2511</v>
      </c>
      <c r="C25" s="17" t="s">
        <v>2510</v>
      </c>
      <c r="D25" s="17" t="s">
        <v>137</v>
      </c>
      <c r="E25" s="17">
        <v>2013.3</v>
      </c>
      <c r="F25" s="17" t="s">
        <v>766</v>
      </c>
      <c r="G25" s="17" t="s">
        <v>4783</v>
      </c>
      <c r="H25" s="17">
        <v>7180017381</v>
      </c>
    </row>
    <row r="26" spans="1:8" ht="39.9" customHeight="1" x14ac:dyDescent="0.2">
      <c r="A26" s="53">
        <v>3</v>
      </c>
      <c r="B26" s="17" t="s">
        <v>2512</v>
      </c>
      <c r="C26" s="17" t="s">
        <v>2510</v>
      </c>
      <c r="D26" s="17" t="s">
        <v>137</v>
      </c>
      <c r="E26" s="17">
        <v>2013.3</v>
      </c>
      <c r="F26" s="17" t="s">
        <v>766</v>
      </c>
      <c r="G26" s="17" t="s">
        <v>4784</v>
      </c>
      <c r="H26" s="17">
        <v>7180017399</v>
      </c>
    </row>
  </sheetData>
  <phoneticPr fontId="5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&amp;C&amp;"-,太字"&amp;20特別貸出用図書セット(調べ学習用セット　新聞)</oddHeader>
  </headerFooter>
  <rowBreaks count="3" manualBreakCount="3">
    <brk id="8" max="16383" man="1"/>
    <brk id="15" max="16383" man="1"/>
    <brk id="21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4"/>
  </sheetPr>
  <dimension ref="A1:H83"/>
  <sheetViews>
    <sheetView view="pageBreakPreview" topLeftCell="A25" zoomScale="80" zoomScaleNormal="100" zoomScaleSheetLayoutView="80" workbookViewId="0">
      <selection activeCell="E78" sqref="E78"/>
    </sheetView>
  </sheetViews>
  <sheetFormatPr defaultColWidth="12.6640625" defaultRowHeight="39.9" customHeight="1" x14ac:dyDescent="0.2"/>
  <cols>
    <col min="1" max="1" width="5" style="53" bestFit="1" customWidth="1"/>
    <col min="2" max="2" width="38.88671875" style="53" customWidth="1"/>
    <col min="3" max="3" width="26.33203125" style="53" customWidth="1"/>
    <col min="4" max="4" width="18.33203125" style="53" bestFit="1" customWidth="1"/>
    <col min="5" max="5" width="21.21875" style="53" customWidth="1"/>
    <col min="6" max="6" width="14.21875" style="53" bestFit="1" customWidth="1"/>
    <col min="7" max="7" width="14.44140625" style="53" customWidth="1"/>
    <col min="8" max="8" width="18.77734375" style="53" customWidth="1"/>
    <col min="9" max="16384" width="12.6640625" style="3"/>
  </cols>
  <sheetData>
    <row r="1" spans="1:8" ht="39.9" customHeight="1" x14ac:dyDescent="0.2">
      <c r="B1" s="185" t="s">
        <v>16492</v>
      </c>
    </row>
    <row r="2" spans="1:8" ht="39.9" customHeight="1" x14ac:dyDescent="0.2">
      <c r="B2" s="185" t="s">
        <v>23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77" t="s">
        <v>5365</v>
      </c>
      <c r="F3" s="77" t="s">
        <v>5366</v>
      </c>
      <c r="G3" s="77" t="s">
        <v>5368</v>
      </c>
      <c r="H3" s="77" t="s">
        <v>5367</v>
      </c>
    </row>
    <row r="4" spans="1:8" ht="52.2" customHeight="1" thickTop="1" x14ac:dyDescent="0.2">
      <c r="A4" s="53">
        <v>1</v>
      </c>
      <c r="B4" s="17" t="s">
        <v>2529</v>
      </c>
      <c r="C4" s="17" t="s">
        <v>2530</v>
      </c>
      <c r="D4" s="17" t="s">
        <v>176</v>
      </c>
      <c r="E4" s="55">
        <v>38364</v>
      </c>
      <c r="F4" s="17" t="s">
        <v>667</v>
      </c>
      <c r="G4" s="17" t="s">
        <v>4721</v>
      </c>
      <c r="H4" s="17">
        <v>7180001393</v>
      </c>
    </row>
    <row r="5" spans="1:8" ht="39.9" customHeight="1" x14ac:dyDescent="0.2">
      <c r="A5" s="53">
        <v>2</v>
      </c>
      <c r="B5" s="17" t="s">
        <v>2531</v>
      </c>
      <c r="C5" s="17" t="s">
        <v>2532</v>
      </c>
      <c r="D5" s="17" t="s">
        <v>176</v>
      </c>
      <c r="E5" s="55">
        <v>39535</v>
      </c>
      <c r="F5" s="17" t="s">
        <v>667</v>
      </c>
      <c r="G5" s="17" t="s">
        <v>4722</v>
      </c>
      <c r="H5" s="17">
        <v>7180001401</v>
      </c>
    </row>
    <row r="6" spans="1:8" ht="39.9" customHeight="1" x14ac:dyDescent="0.2">
      <c r="A6" s="53">
        <v>3</v>
      </c>
      <c r="B6" s="17" t="s">
        <v>2533</v>
      </c>
      <c r="C6" s="17" t="s">
        <v>2534</v>
      </c>
      <c r="D6" s="17" t="s">
        <v>176</v>
      </c>
      <c r="E6" s="55">
        <v>40085</v>
      </c>
      <c r="F6" s="17" t="s">
        <v>667</v>
      </c>
      <c r="G6" s="17" t="s">
        <v>4723</v>
      </c>
      <c r="H6" s="17">
        <v>7180001419</v>
      </c>
    </row>
    <row r="7" spans="1:8" ht="39.9" customHeight="1" x14ac:dyDescent="0.2">
      <c r="A7" s="53">
        <v>4</v>
      </c>
      <c r="B7" s="17" t="s">
        <v>2535</v>
      </c>
      <c r="C7" s="17" t="s">
        <v>2536</v>
      </c>
      <c r="D7" s="17" t="s">
        <v>233</v>
      </c>
      <c r="E7" s="17"/>
      <c r="F7" s="17" t="s">
        <v>667</v>
      </c>
      <c r="G7" s="17" t="s">
        <v>4724</v>
      </c>
      <c r="H7" s="17">
        <v>7180002847</v>
      </c>
    </row>
    <row r="8" spans="1:8" ht="39.9" customHeight="1" x14ac:dyDescent="0.2">
      <c r="A8" s="53">
        <v>5</v>
      </c>
      <c r="B8" s="17" t="s">
        <v>2537</v>
      </c>
      <c r="C8" s="17" t="s">
        <v>2538</v>
      </c>
      <c r="D8" s="17" t="s">
        <v>176</v>
      </c>
      <c r="E8" s="55">
        <v>40249</v>
      </c>
      <c r="F8" s="17" t="s">
        <v>667</v>
      </c>
      <c r="G8" s="17" t="s">
        <v>4725</v>
      </c>
      <c r="H8" s="17">
        <v>7180002854</v>
      </c>
    </row>
    <row r="9" spans="1:8" ht="39.9" customHeight="1" x14ac:dyDescent="0.2">
      <c r="B9" s="192" t="s">
        <v>24</v>
      </c>
      <c r="C9" s="57"/>
      <c r="D9" s="57"/>
      <c r="E9" s="57"/>
      <c r="F9" s="57"/>
      <c r="G9" s="57"/>
      <c r="H9" s="57"/>
    </row>
    <row r="10" spans="1:8" ht="39.9" customHeight="1" thickBot="1" x14ac:dyDescent="0.25">
      <c r="B10" s="13" t="s">
        <v>5362</v>
      </c>
      <c r="C10" s="13" t="s">
        <v>5363</v>
      </c>
      <c r="D10" s="13" t="s">
        <v>5364</v>
      </c>
      <c r="E10" s="13" t="s">
        <v>5365</v>
      </c>
      <c r="F10" s="13" t="s">
        <v>5366</v>
      </c>
      <c r="G10" s="13" t="s">
        <v>5368</v>
      </c>
      <c r="H10" s="13" t="s">
        <v>5367</v>
      </c>
    </row>
    <row r="11" spans="1:8" ht="39.9" customHeight="1" thickTop="1" x14ac:dyDescent="0.2">
      <c r="A11" s="53">
        <v>1</v>
      </c>
      <c r="B11" s="17" t="s">
        <v>13438</v>
      </c>
      <c r="C11" s="17" t="s">
        <v>2539</v>
      </c>
      <c r="D11" s="17" t="s">
        <v>233</v>
      </c>
      <c r="E11" s="55">
        <v>39884</v>
      </c>
      <c r="F11" s="17" t="s">
        <v>667</v>
      </c>
      <c r="G11" s="17" t="s">
        <v>4726</v>
      </c>
      <c r="H11" s="17">
        <v>7180004868</v>
      </c>
    </row>
    <row r="12" spans="1:8" ht="39.9" customHeight="1" x14ac:dyDescent="0.2">
      <c r="A12" s="53">
        <v>2</v>
      </c>
      <c r="B12" s="17" t="s">
        <v>13439</v>
      </c>
      <c r="C12" s="17" t="s">
        <v>2539</v>
      </c>
      <c r="D12" s="17" t="s">
        <v>233</v>
      </c>
      <c r="E12" s="55">
        <v>39884</v>
      </c>
      <c r="F12" s="17" t="s">
        <v>667</v>
      </c>
      <c r="G12" s="17" t="s">
        <v>4727</v>
      </c>
      <c r="H12" s="17">
        <v>7180004876</v>
      </c>
    </row>
    <row r="13" spans="1:8" ht="39.9" customHeight="1" x14ac:dyDescent="0.2">
      <c r="A13" s="53">
        <v>3</v>
      </c>
      <c r="B13" s="17" t="s">
        <v>13440</v>
      </c>
      <c r="C13" s="17" t="s">
        <v>2539</v>
      </c>
      <c r="D13" s="17" t="s">
        <v>233</v>
      </c>
      <c r="E13" s="55">
        <v>39884</v>
      </c>
      <c r="F13" s="17" t="s">
        <v>667</v>
      </c>
      <c r="G13" s="17" t="s">
        <v>4728</v>
      </c>
      <c r="H13" s="17">
        <v>7180004884</v>
      </c>
    </row>
    <row r="14" spans="1:8" ht="39.9" customHeight="1" x14ac:dyDescent="0.2">
      <c r="A14" s="53">
        <v>4</v>
      </c>
      <c r="B14" s="17" t="s">
        <v>13441</v>
      </c>
      <c r="C14" s="17" t="s">
        <v>2539</v>
      </c>
      <c r="D14" s="17" t="s">
        <v>233</v>
      </c>
      <c r="E14" s="55">
        <v>39884</v>
      </c>
      <c r="F14" s="17" t="s">
        <v>667</v>
      </c>
      <c r="G14" s="17" t="s">
        <v>4729</v>
      </c>
      <c r="H14" s="17">
        <v>7180004892</v>
      </c>
    </row>
    <row r="15" spans="1:8" ht="39.9" customHeight="1" x14ac:dyDescent="0.2">
      <c r="A15" s="53">
        <v>5</v>
      </c>
      <c r="B15" s="17" t="s">
        <v>13442</v>
      </c>
      <c r="C15" s="17" t="s">
        <v>2539</v>
      </c>
      <c r="D15" s="17" t="s">
        <v>233</v>
      </c>
      <c r="E15" s="55">
        <v>39884</v>
      </c>
      <c r="F15" s="17" t="s">
        <v>667</v>
      </c>
      <c r="G15" s="17" t="s">
        <v>4730</v>
      </c>
      <c r="H15" s="17">
        <v>7180004900</v>
      </c>
    </row>
    <row r="16" spans="1:8" ht="39.9" customHeight="1" x14ac:dyDescent="0.2">
      <c r="A16" s="53">
        <v>6</v>
      </c>
      <c r="B16" s="17" t="s">
        <v>13443</v>
      </c>
      <c r="C16" s="17" t="s">
        <v>2539</v>
      </c>
      <c r="D16" s="17" t="s">
        <v>233</v>
      </c>
      <c r="E16" s="55">
        <v>39884</v>
      </c>
      <c r="F16" s="17" t="s">
        <v>667</v>
      </c>
      <c r="G16" s="17" t="s">
        <v>4731</v>
      </c>
      <c r="H16" s="17">
        <v>7180004918</v>
      </c>
    </row>
    <row r="17" spans="1:8" ht="39.9" customHeight="1" x14ac:dyDescent="0.2">
      <c r="A17" s="53">
        <v>7</v>
      </c>
      <c r="B17" s="17" t="s">
        <v>13444</v>
      </c>
      <c r="C17" s="17" t="s">
        <v>2539</v>
      </c>
      <c r="D17" s="17" t="s">
        <v>233</v>
      </c>
      <c r="E17" s="55">
        <v>39884</v>
      </c>
      <c r="F17" s="17" t="s">
        <v>667</v>
      </c>
      <c r="G17" s="17" t="s">
        <v>4732</v>
      </c>
      <c r="H17" s="17">
        <v>7180004926</v>
      </c>
    </row>
    <row r="18" spans="1:8" ht="39.9" customHeight="1" x14ac:dyDescent="0.2">
      <c r="A18" s="53">
        <v>8</v>
      </c>
      <c r="B18" s="17" t="s">
        <v>13445</v>
      </c>
      <c r="C18" s="17" t="s">
        <v>2539</v>
      </c>
      <c r="D18" s="17" t="s">
        <v>233</v>
      </c>
      <c r="E18" s="55">
        <v>39884</v>
      </c>
      <c r="F18" s="17" t="s">
        <v>667</v>
      </c>
      <c r="G18" s="17" t="s">
        <v>4733</v>
      </c>
      <c r="H18" s="17">
        <v>7180004934</v>
      </c>
    </row>
    <row r="19" spans="1:8" ht="39.9" customHeight="1" x14ac:dyDescent="0.2">
      <c r="A19" s="53">
        <v>9</v>
      </c>
      <c r="B19" s="17" t="s">
        <v>13446</v>
      </c>
      <c r="C19" s="17" t="s">
        <v>2539</v>
      </c>
      <c r="D19" s="17" t="s">
        <v>233</v>
      </c>
      <c r="E19" s="55">
        <v>39884</v>
      </c>
      <c r="F19" s="17" t="s">
        <v>667</v>
      </c>
      <c r="G19" s="17" t="s">
        <v>4734</v>
      </c>
      <c r="H19" s="17">
        <v>7180004942</v>
      </c>
    </row>
    <row r="20" spans="1:8" ht="39.9" customHeight="1" x14ac:dyDescent="0.2">
      <c r="A20" s="53">
        <v>10</v>
      </c>
      <c r="B20" s="78" t="s">
        <v>13447</v>
      </c>
      <c r="C20" s="78" t="s">
        <v>2539</v>
      </c>
      <c r="D20" s="78" t="s">
        <v>233</v>
      </c>
      <c r="E20" s="232">
        <v>39884</v>
      </c>
      <c r="F20" s="78" t="s">
        <v>667</v>
      </c>
      <c r="G20" s="78" t="s">
        <v>4735</v>
      </c>
      <c r="H20" s="78">
        <v>7180004959</v>
      </c>
    </row>
    <row r="21" spans="1:8" ht="39.9" customHeight="1" x14ac:dyDescent="0.2">
      <c r="A21" s="53">
        <v>11</v>
      </c>
      <c r="B21" s="17" t="s">
        <v>13448</v>
      </c>
      <c r="C21" s="17" t="s">
        <v>2539</v>
      </c>
      <c r="D21" s="17" t="s">
        <v>233</v>
      </c>
      <c r="E21" s="55">
        <v>39884</v>
      </c>
      <c r="F21" s="17" t="s">
        <v>667</v>
      </c>
      <c r="G21" s="17" t="s">
        <v>4736</v>
      </c>
      <c r="H21" s="17">
        <v>7180004967</v>
      </c>
    </row>
    <row r="22" spans="1:8" ht="39.9" customHeight="1" x14ac:dyDescent="0.2">
      <c r="A22" s="53">
        <v>12</v>
      </c>
      <c r="B22" s="17" t="s">
        <v>13449</v>
      </c>
      <c r="C22" s="17" t="s">
        <v>2539</v>
      </c>
      <c r="D22" s="17" t="s">
        <v>233</v>
      </c>
      <c r="E22" s="55">
        <v>39884</v>
      </c>
      <c r="F22" s="17" t="s">
        <v>667</v>
      </c>
      <c r="G22" s="17" t="s">
        <v>4737</v>
      </c>
      <c r="H22" s="17">
        <v>7180004975</v>
      </c>
    </row>
    <row r="23" spans="1:8" ht="39.9" customHeight="1" x14ac:dyDescent="0.2">
      <c r="A23" s="53">
        <v>13</v>
      </c>
      <c r="B23" s="17" t="s">
        <v>13450</v>
      </c>
      <c r="C23" s="17" t="s">
        <v>2539</v>
      </c>
      <c r="D23" s="17" t="s">
        <v>233</v>
      </c>
      <c r="E23" s="55">
        <v>39884</v>
      </c>
      <c r="F23" s="17" t="s">
        <v>667</v>
      </c>
      <c r="G23" s="17" t="s">
        <v>4738</v>
      </c>
      <c r="H23" s="17">
        <v>7180004983</v>
      </c>
    </row>
    <row r="24" spans="1:8" ht="39.9" customHeight="1" x14ac:dyDescent="0.2">
      <c r="A24" s="53">
        <v>14</v>
      </c>
      <c r="B24" s="17" t="s">
        <v>13451</v>
      </c>
      <c r="C24" s="17" t="s">
        <v>2539</v>
      </c>
      <c r="D24" s="17" t="s">
        <v>233</v>
      </c>
      <c r="E24" s="55">
        <v>39884</v>
      </c>
      <c r="F24" s="17" t="s">
        <v>667</v>
      </c>
      <c r="G24" s="17" t="s">
        <v>4739</v>
      </c>
      <c r="H24" s="17">
        <v>7180004991</v>
      </c>
    </row>
    <row r="25" spans="1:8" ht="39.9" customHeight="1" x14ac:dyDescent="0.2">
      <c r="A25" s="53">
        <v>15</v>
      </c>
      <c r="B25" s="17" t="s">
        <v>13452</v>
      </c>
      <c r="C25" s="17" t="s">
        <v>2539</v>
      </c>
      <c r="D25" s="17" t="s">
        <v>233</v>
      </c>
      <c r="E25" s="55">
        <v>39884</v>
      </c>
      <c r="F25" s="17" t="s">
        <v>667</v>
      </c>
      <c r="G25" s="17" t="s">
        <v>4740</v>
      </c>
      <c r="H25" s="17">
        <v>7180005006</v>
      </c>
    </row>
    <row r="26" spans="1:8" ht="39.9" customHeight="1" x14ac:dyDescent="0.2">
      <c r="A26" s="53">
        <v>16</v>
      </c>
      <c r="B26" s="17" t="s">
        <v>13453</v>
      </c>
      <c r="C26" s="17" t="s">
        <v>2539</v>
      </c>
      <c r="D26" s="17" t="s">
        <v>233</v>
      </c>
      <c r="E26" s="55">
        <v>39884</v>
      </c>
      <c r="F26" s="17" t="s">
        <v>667</v>
      </c>
      <c r="G26" s="17" t="s">
        <v>4741</v>
      </c>
      <c r="H26" s="17">
        <v>7180005014</v>
      </c>
    </row>
    <row r="27" spans="1:8" ht="39.9" customHeight="1" x14ac:dyDescent="0.2">
      <c r="A27" s="53">
        <v>17</v>
      </c>
      <c r="B27" s="17" t="s">
        <v>13454</v>
      </c>
      <c r="C27" s="17" t="s">
        <v>2539</v>
      </c>
      <c r="D27" s="17" t="s">
        <v>233</v>
      </c>
      <c r="E27" s="55">
        <v>39884</v>
      </c>
      <c r="F27" s="17" t="s">
        <v>667</v>
      </c>
      <c r="G27" s="17" t="s">
        <v>4742</v>
      </c>
      <c r="H27" s="17">
        <v>7180005022</v>
      </c>
    </row>
    <row r="28" spans="1:8" ht="39.9" customHeight="1" x14ac:dyDescent="0.2">
      <c r="A28" s="53">
        <v>18</v>
      </c>
      <c r="B28" s="17" t="s">
        <v>13455</v>
      </c>
      <c r="C28" s="17" t="s">
        <v>2539</v>
      </c>
      <c r="D28" s="17" t="s">
        <v>233</v>
      </c>
      <c r="E28" s="55">
        <v>39884</v>
      </c>
      <c r="F28" s="17" t="s">
        <v>667</v>
      </c>
      <c r="G28" s="17" t="s">
        <v>4743</v>
      </c>
      <c r="H28" s="17">
        <v>7180005030</v>
      </c>
    </row>
    <row r="29" spans="1:8" ht="39.9" customHeight="1" x14ac:dyDescent="0.2">
      <c r="A29" s="53">
        <v>19</v>
      </c>
      <c r="B29" s="17" t="s">
        <v>13456</v>
      </c>
      <c r="C29" s="17" t="s">
        <v>2539</v>
      </c>
      <c r="D29" s="17" t="s">
        <v>233</v>
      </c>
      <c r="E29" s="55">
        <v>39884</v>
      </c>
      <c r="F29" s="17" t="s">
        <v>667</v>
      </c>
      <c r="G29" s="17" t="s">
        <v>4744</v>
      </c>
      <c r="H29" s="17">
        <v>7180005048</v>
      </c>
    </row>
    <row r="30" spans="1:8" ht="39.9" customHeight="1" x14ac:dyDescent="0.2">
      <c r="A30" s="53">
        <v>20</v>
      </c>
      <c r="B30" s="17" t="s">
        <v>13457</v>
      </c>
      <c r="C30" s="17" t="s">
        <v>2539</v>
      </c>
      <c r="D30" s="17" t="s">
        <v>233</v>
      </c>
      <c r="E30" s="55">
        <v>39884</v>
      </c>
      <c r="F30" s="17" t="s">
        <v>667</v>
      </c>
      <c r="G30" s="17" t="s">
        <v>4745</v>
      </c>
      <c r="H30" s="17">
        <v>7180005055</v>
      </c>
    </row>
    <row r="31" spans="1:8" ht="39.9" customHeight="1" x14ac:dyDescent="0.2">
      <c r="A31" s="53">
        <v>21</v>
      </c>
      <c r="B31" s="17" t="s">
        <v>13458</v>
      </c>
      <c r="C31" s="17" t="s">
        <v>2539</v>
      </c>
      <c r="D31" s="17" t="s">
        <v>233</v>
      </c>
      <c r="E31" s="55">
        <v>40130</v>
      </c>
      <c r="F31" s="17" t="s">
        <v>667</v>
      </c>
      <c r="G31" s="17" t="s">
        <v>4746</v>
      </c>
      <c r="H31" s="17">
        <v>7180005063</v>
      </c>
    </row>
    <row r="32" spans="1:8" ht="39.9" customHeight="1" x14ac:dyDescent="0.2">
      <c r="A32" s="53">
        <v>22</v>
      </c>
      <c r="B32" s="17" t="s">
        <v>13459</v>
      </c>
      <c r="C32" s="17" t="s">
        <v>2539</v>
      </c>
      <c r="D32" s="17" t="s">
        <v>233</v>
      </c>
      <c r="E32" s="55">
        <v>40130</v>
      </c>
      <c r="F32" s="17" t="s">
        <v>667</v>
      </c>
      <c r="G32" s="17" t="s">
        <v>4747</v>
      </c>
      <c r="H32" s="17">
        <v>7180005071</v>
      </c>
    </row>
    <row r="33" spans="1:8" ht="39.9" customHeight="1" x14ac:dyDescent="0.2">
      <c r="A33" s="53">
        <v>23</v>
      </c>
      <c r="B33" s="17" t="s">
        <v>13460</v>
      </c>
      <c r="C33" s="17" t="s">
        <v>2539</v>
      </c>
      <c r="D33" s="17" t="s">
        <v>233</v>
      </c>
      <c r="E33" s="55">
        <v>40157</v>
      </c>
      <c r="F33" s="17" t="s">
        <v>667</v>
      </c>
      <c r="G33" s="17" t="s">
        <v>4748</v>
      </c>
      <c r="H33" s="17">
        <v>7180005089</v>
      </c>
    </row>
    <row r="34" spans="1:8" ht="39.9" customHeight="1" x14ac:dyDescent="0.2">
      <c r="A34" s="53">
        <v>24</v>
      </c>
      <c r="B34" s="17" t="s">
        <v>13461</v>
      </c>
      <c r="C34" s="17" t="s">
        <v>2539</v>
      </c>
      <c r="D34" s="17" t="s">
        <v>233</v>
      </c>
      <c r="E34" s="55">
        <v>40157</v>
      </c>
      <c r="F34" s="17" t="s">
        <v>667</v>
      </c>
      <c r="G34" s="17" t="s">
        <v>4749</v>
      </c>
      <c r="H34" s="17">
        <v>7180005097</v>
      </c>
    </row>
    <row r="35" spans="1:8" ht="39.9" customHeight="1" x14ac:dyDescent="0.2">
      <c r="A35" s="53">
        <v>25</v>
      </c>
      <c r="B35" s="17" t="s">
        <v>13462</v>
      </c>
      <c r="C35" s="17" t="s">
        <v>2540</v>
      </c>
      <c r="D35" s="17" t="s">
        <v>233</v>
      </c>
      <c r="E35" s="55">
        <v>40190</v>
      </c>
      <c r="F35" s="17" t="s">
        <v>667</v>
      </c>
      <c r="G35" s="17" t="s">
        <v>4750</v>
      </c>
      <c r="H35" s="17">
        <v>7180005105</v>
      </c>
    </row>
    <row r="36" spans="1:8" ht="39.9" customHeight="1" x14ac:dyDescent="0.2">
      <c r="A36" s="53">
        <v>26</v>
      </c>
      <c r="B36" s="17" t="s">
        <v>13463</v>
      </c>
      <c r="C36" s="17" t="s">
        <v>2540</v>
      </c>
      <c r="D36" s="17" t="s">
        <v>233</v>
      </c>
      <c r="E36" s="55">
        <v>40190</v>
      </c>
      <c r="F36" s="17" t="s">
        <v>667</v>
      </c>
      <c r="G36" s="17" t="s">
        <v>4751</v>
      </c>
      <c r="H36" s="17">
        <v>7180005113</v>
      </c>
    </row>
    <row r="37" spans="1:8" ht="39.9" customHeight="1" x14ac:dyDescent="0.2">
      <c r="A37" s="53">
        <v>27</v>
      </c>
      <c r="B37" s="17" t="s">
        <v>13464</v>
      </c>
      <c r="C37" s="17" t="s">
        <v>2539</v>
      </c>
      <c r="D37" s="17" t="s">
        <v>233</v>
      </c>
      <c r="E37" s="55">
        <v>40221</v>
      </c>
      <c r="F37" s="17" t="s">
        <v>6965</v>
      </c>
      <c r="G37" s="17" t="s">
        <v>4752</v>
      </c>
      <c r="H37" s="17">
        <v>7180005121</v>
      </c>
    </row>
    <row r="38" spans="1:8" ht="39.9" customHeight="1" x14ac:dyDescent="0.2">
      <c r="A38" s="53">
        <v>28</v>
      </c>
      <c r="B38" s="78" t="s">
        <v>13465</v>
      </c>
      <c r="C38" s="78" t="s">
        <v>2539</v>
      </c>
      <c r="D38" s="78" t="s">
        <v>233</v>
      </c>
      <c r="E38" s="232">
        <v>40221</v>
      </c>
      <c r="F38" s="78" t="s">
        <v>667</v>
      </c>
      <c r="G38" s="78" t="s">
        <v>4753</v>
      </c>
      <c r="H38" s="78">
        <v>7180005139</v>
      </c>
    </row>
    <row r="39" spans="1:8" ht="39.9" customHeight="1" x14ac:dyDescent="0.2">
      <c r="A39" s="53">
        <v>29</v>
      </c>
      <c r="B39" s="17" t="s">
        <v>13466</v>
      </c>
      <c r="C39" s="17" t="s">
        <v>2539</v>
      </c>
      <c r="D39" s="17" t="s">
        <v>233</v>
      </c>
      <c r="E39" s="55">
        <v>40248</v>
      </c>
      <c r="F39" s="17" t="s">
        <v>667</v>
      </c>
      <c r="G39" s="17" t="s">
        <v>4754</v>
      </c>
      <c r="H39" s="17">
        <v>7180005147</v>
      </c>
    </row>
    <row r="40" spans="1:8" ht="39.9" customHeight="1" x14ac:dyDescent="0.2">
      <c r="A40" s="53">
        <v>30</v>
      </c>
      <c r="B40" s="17" t="s">
        <v>13467</v>
      </c>
      <c r="C40" s="17" t="s">
        <v>2539</v>
      </c>
      <c r="D40" s="17" t="s">
        <v>233</v>
      </c>
      <c r="E40" s="55">
        <v>40248</v>
      </c>
      <c r="F40" s="17" t="s">
        <v>667</v>
      </c>
      <c r="G40" s="17" t="s">
        <v>4755</v>
      </c>
      <c r="H40" s="17">
        <v>7180005154</v>
      </c>
    </row>
    <row r="41" spans="1:8" ht="39.9" customHeight="1" x14ac:dyDescent="0.2">
      <c r="B41" s="192" t="s">
        <v>6943</v>
      </c>
      <c r="C41" s="57"/>
      <c r="D41" s="57"/>
      <c r="E41" s="57"/>
      <c r="F41" s="57"/>
      <c r="G41" s="57"/>
      <c r="H41" s="57"/>
    </row>
    <row r="42" spans="1:8" ht="39.9" customHeight="1" thickBot="1" x14ac:dyDescent="0.25">
      <c r="B42" s="13" t="s">
        <v>5362</v>
      </c>
      <c r="C42" s="13" t="s">
        <v>5363</v>
      </c>
      <c r="D42" s="13" t="s">
        <v>5364</v>
      </c>
      <c r="E42" s="13" t="s">
        <v>5365</v>
      </c>
      <c r="F42" s="13" t="s">
        <v>5366</v>
      </c>
      <c r="G42" s="13" t="s">
        <v>5368</v>
      </c>
      <c r="H42" s="13" t="s">
        <v>5367</v>
      </c>
    </row>
    <row r="43" spans="1:8" ht="39.9" customHeight="1" thickTop="1" x14ac:dyDescent="0.2">
      <c r="A43" s="53">
        <v>1</v>
      </c>
      <c r="B43" s="17" t="s">
        <v>2541</v>
      </c>
      <c r="C43" s="17" t="s">
        <v>2542</v>
      </c>
      <c r="D43" s="17" t="s">
        <v>598</v>
      </c>
      <c r="E43" s="17">
        <v>2012.4</v>
      </c>
      <c r="F43" s="17" t="s">
        <v>766</v>
      </c>
      <c r="G43" s="17" t="s">
        <v>4756</v>
      </c>
      <c r="H43" s="17">
        <v>7180017407</v>
      </c>
    </row>
    <row r="44" spans="1:8" ht="39.9" customHeight="1" x14ac:dyDescent="0.2">
      <c r="A44" s="53">
        <v>2</v>
      </c>
      <c r="B44" s="17" t="s">
        <v>2543</v>
      </c>
      <c r="C44" s="17" t="s">
        <v>2544</v>
      </c>
      <c r="D44" s="17" t="s">
        <v>2545</v>
      </c>
      <c r="E44" s="17">
        <v>2011.3</v>
      </c>
      <c r="F44" s="17" t="s">
        <v>766</v>
      </c>
      <c r="G44" s="17" t="s">
        <v>4757</v>
      </c>
      <c r="H44" s="17">
        <v>7180017415</v>
      </c>
    </row>
    <row r="45" spans="1:8" ht="39.9" customHeight="1" x14ac:dyDescent="0.2">
      <c r="A45" s="53">
        <v>3</v>
      </c>
      <c r="B45" s="17" t="s">
        <v>2546</v>
      </c>
      <c r="C45" s="17" t="s">
        <v>2547</v>
      </c>
      <c r="D45" s="17" t="s">
        <v>274</v>
      </c>
      <c r="E45" s="17">
        <v>2013.9</v>
      </c>
      <c r="F45" s="17" t="s">
        <v>766</v>
      </c>
      <c r="G45" s="17" t="s">
        <v>4758</v>
      </c>
      <c r="H45" s="17">
        <v>7180017423</v>
      </c>
    </row>
    <row r="46" spans="1:8" ht="39.9" customHeight="1" x14ac:dyDescent="0.2">
      <c r="A46" s="53">
        <v>4</v>
      </c>
      <c r="B46" s="17" t="s">
        <v>2548</v>
      </c>
      <c r="C46" s="17" t="s">
        <v>2549</v>
      </c>
      <c r="D46" s="17" t="s">
        <v>582</v>
      </c>
      <c r="E46" s="17">
        <v>2010.1</v>
      </c>
      <c r="F46" s="17" t="s">
        <v>766</v>
      </c>
      <c r="G46" s="17" t="s">
        <v>4759</v>
      </c>
      <c r="H46" s="17">
        <v>7180017431</v>
      </c>
    </row>
    <row r="47" spans="1:8" ht="39.9" customHeight="1" x14ac:dyDescent="0.2">
      <c r="A47" s="53">
        <v>5</v>
      </c>
      <c r="B47" s="17" t="s">
        <v>2550</v>
      </c>
      <c r="C47" s="17" t="s">
        <v>2551</v>
      </c>
      <c r="D47" s="17" t="s">
        <v>140</v>
      </c>
      <c r="E47" s="17">
        <v>2011.1</v>
      </c>
      <c r="F47" s="17" t="s">
        <v>766</v>
      </c>
      <c r="G47" s="17" t="s">
        <v>4760</v>
      </c>
      <c r="H47" s="17">
        <v>7180017449</v>
      </c>
    </row>
    <row r="48" spans="1:8" ht="39.9" customHeight="1" x14ac:dyDescent="0.2">
      <c r="A48" s="53">
        <v>6</v>
      </c>
      <c r="B48" s="17" t="s">
        <v>2552</v>
      </c>
      <c r="C48" s="17" t="s">
        <v>2553</v>
      </c>
      <c r="D48" s="17" t="s">
        <v>848</v>
      </c>
      <c r="E48" s="17">
        <v>2002.11</v>
      </c>
      <c r="F48" s="17" t="s">
        <v>766</v>
      </c>
      <c r="G48" s="17" t="s">
        <v>4761</v>
      </c>
      <c r="H48" s="17">
        <v>7180017456</v>
      </c>
    </row>
    <row r="49" spans="1:8" ht="39.9" customHeight="1" x14ac:dyDescent="0.2">
      <c r="A49" s="53">
        <v>7</v>
      </c>
      <c r="B49" s="17" t="s">
        <v>2554</v>
      </c>
      <c r="C49" s="17" t="s">
        <v>2555</v>
      </c>
      <c r="D49" s="17" t="s">
        <v>156</v>
      </c>
      <c r="E49" s="17">
        <v>1992.2</v>
      </c>
      <c r="F49" s="17" t="s">
        <v>766</v>
      </c>
      <c r="G49" s="17" t="s">
        <v>4762</v>
      </c>
      <c r="H49" s="17">
        <v>7180017464</v>
      </c>
    </row>
    <row r="50" spans="1:8" ht="39.9" customHeight="1" x14ac:dyDescent="0.2">
      <c r="A50" s="53">
        <v>8</v>
      </c>
      <c r="B50" s="17" t="s">
        <v>2556</v>
      </c>
      <c r="C50" s="17" t="s">
        <v>2557</v>
      </c>
      <c r="D50" s="17" t="s">
        <v>1373</v>
      </c>
      <c r="E50" s="17">
        <v>2013.4</v>
      </c>
      <c r="F50" s="17" t="s">
        <v>766</v>
      </c>
      <c r="G50" s="17" t="s">
        <v>4763</v>
      </c>
      <c r="H50" s="17">
        <v>7180017472</v>
      </c>
    </row>
    <row r="51" spans="1:8" ht="39.9" customHeight="1" x14ac:dyDescent="0.2">
      <c r="A51" s="53">
        <v>9</v>
      </c>
      <c r="B51" s="17" t="s">
        <v>2558</v>
      </c>
      <c r="C51" s="17" t="s">
        <v>2559</v>
      </c>
      <c r="D51" s="17" t="s">
        <v>2384</v>
      </c>
      <c r="E51" s="17">
        <v>1982.2</v>
      </c>
      <c r="F51" s="17" t="s">
        <v>766</v>
      </c>
      <c r="G51" s="17" t="s">
        <v>4764</v>
      </c>
      <c r="H51" s="17">
        <v>7180017480</v>
      </c>
    </row>
    <row r="52" spans="1:8" ht="39.9" customHeight="1" x14ac:dyDescent="0.2">
      <c r="A52" s="53">
        <v>10</v>
      </c>
      <c r="B52" s="17" t="s">
        <v>2560</v>
      </c>
      <c r="C52" s="17" t="s">
        <v>2561</v>
      </c>
      <c r="D52" s="17" t="s">
        <v>153</v>
      </c>
      <c r="E52" s="17">
        <v>2011.2</v>
      </c>
      <c r="F52" s="17" t="s">
        <v>766</v>
      </c>
      <c r="G52" s="17" t="s">
        <v>4765</v>
      </c>
      <c r="H52" s="17">
        <v>7180017498</v>
      </c>
    </row>
    <row r="53" spans="1:8" ht="39.9" customHeight="1" x14ac:dyDescent="0.2">
      <c r="A53" s="53">
        <v>11</v>
      </c>
      <c r="B53" s="17" t="s">
        <v>2562</v>
      </c>
      <c r="C53" s="17" t="s">
        <v>2563</v>
      </c>
      <c r="D53" s="17" t="s">
        <v>140</v>
      </c>
      <c r="E53" s="17">
        <v>1991.9</v>
      </c>
      <c r="F53" s="17" t="s">
        <v>766</v>
      </c>
      <c r="G53" s="17" t="s">
        <v>4766</v>
      </c>
      <c r="H53" s="17">
        <v>7180017506</v>
      </c>
    </row>
    <row r="54" spans="1:8" ht="39.9" customHeight="1" x14ac:dyDescent="0.2">
      <c r="A54" s="53">
        <v>12</v>
      </c>
      <c r="B54" s="17" t="s">
        <v>2564</v>
      </c>
      <c r="C54" s="17" t="s">
        <v>2565</v>
      </c>
      <c r="D54" s="17" t="s">
        <v>140</v>
      </c>
      <c r="E54" s="17">
        <v>1982.2</v>
      </c>
      <c r="F54" s="17" t="s">
        <v>766</v>
      </c>
      <c r="G54" s="17" t="s">
        <v>4767</v>
      </c>
      <c r="H54" s="17">
        <v>7180017514</v>
      </c>
    </row>
    <row r="55" spans="1:8" ht="39.9" customHeight="1" x14ac:dyDescent="0.2">
      <c r="A55" s="53">
        <v>13</v>
      </c>
      <c r="B55" s="17" t="s">
        <v>2566</v>
      </c>
      <c r="C55" s="17" t="s">
        <v>2567</v>
      </c>
      <c r="D55" s="17" t="s">
        <v>140</v>
      </c>
      <c r="E55" s="17">
        <v>1987.1</v>
      </c>
      <c r="F55" s="17" t="s">
        <v>766</v>
      </c>
      <c r="G55" s="17" t="s">
        <v>4768</v>
      </c>
      <c r="H55" s="17">
        <v>7180017522</v>
      </c>
    </row>
    <row r="56" spans="1:8" ht="39.9" customHeight="1" x14ac:dyDescent="0.2">
      <c r="B56" s="192" t="s">
        <v>6941</v>
      </c>
      <c r="C56" s="57"/>
      <c r="D56" s="57"/>
      <c r="E56" s="57"/>
      <c r="F56" s="57"/>
      <c r="G56" s="57"/>
      <c r="H56" s="57"/>
    </row>
    <row r="57" spans="1:8" ht="39.9" customHeight="1" thickBot="1" x14ac:dyDescent="0.25">
      <c r="B57" s="13" t="s">
        <v>5362</v>
      </c>
      <c r="C57" s="13" t="s">
        <v>5363</v>
      </c>
      <c r="D57" s="13" t="s">
        <v>5364</v>
      </c>
      <c r="E57" s="13" t="s">
        <v>5365</v>
      </c>
      <c r="F57" s="13" t="s">
        <v>5366</v>
      </c>
      <c r="G57" s="13" t="s">
        <v>5368</v>
      </c>
      <c r="H57" s="13" t="s">
        <v>5367</v>
      </c>
    </row>
    <row r="58" spans="1:8" ht="39.9" customHeight="1" thickTop="1" x14ac:dyDescent="0.2">
      <c r="A58" s="53">
        <v>1</v>
      </c>
      <c r="B58" s="17" t="s">
        <v>2568</v>
      </c>
      <c r="C58" s="17" t="s">
        <v>2569</v>
      </c>
      <c r="D58" s="17" t="s">
        <v>153</v>
      </c>
      <c r="E58" s="17">
        <v>2013.9</v>
      </c>
      <c r="F58" s="17" t="s">
        <v>766</v>
      </c>
      <c r="G58" s="17" t="s">
        <v>4769</v>
      </c>
      <c r="H58" s="17">
        <v>7180017530</v>
      </c>
    </row>
    <row r="59" spans="1:8" ht="39.9" customHeight="1" x14ac:dyDescent="0.2">
      <c r="A59" s="53">
        <v>2</v>
      </c>
      <c r="B59" s="17" t="s">
        <v>2570</v>
      </c>
      <c r="C59" s="17" t="s">
        <v>2571</v>
      </c>
      <c r="D59" s="17" t="s">
        <v>589</v>
      </c>
      <c r="E59" s="17">
        <v>2013.6</v>
      </c>
      <c r="F59" s="17" t="s">
        <v>766</v>
      </c>
      <c r="G59" s="17" t="s">
        <v>4770</v>
      </c>
      <c r="H59" s="17">
        <v>7180017548</v>
      </c>
    </row>
    <row r="60" spans="1:8" ht="39.9" customHeight="1" x14ac:dyDescent="0.2">
      <c r="A60" s="53">
        <v>3</v>
      </c>
      <c r="B60" s="17" t="s">
        <v>2572</v>
      </c>
      <c r="C60" s="17" t="s">
        <v>2573</v>
      </c>
      <c r="D60" s="17" t="s">
        <v>626</v>
      </c>
      <c r="E60" s="17">
        <v>2012.3</v>
      </c>
      <c r="F60" s="17" t="s">
        <v>766</v>
      </c>
      <c r="G60" s="17" t="s">
        <v>4771</v>
      </c>
      <c r="H60" s="17">
        <v>7180017555</v>
      </c>
    </row>
    <row r="61" spans="1:8" ht="39.9" customHeight="1" x14ac:dyDescent="0.2">
      <c r="A61" s="53">
        <v>4</v>
      </c>
      <c r="B61" s="17" t="s">
        <v>2574</v>
      </c>
      <c r="C61" s="17" t="s">
        <v>2575</v>
      </c>
      <c r="D61" s="17" t="s">
        <v>287</v>
      </c>
      <c r="E61" s="17">
        <v>2004.1</v>
      </c>
      <c r="F61" s="17" t="s">
        <v>766</v>
      </c>
      <c r="G61" s="17" t="s">
        <v>4772</v>
      </c>
      <c r="H61" s="17">
        <v>7180017563</v>
      </c>
    </row>
    <row r="62" spans="1:8" ht="39.9" customHeight="1" x14ac:dyDescent="0.2">
      <c r="A62" s="53">
        <v>5</v>
      </c>
      <c r="B62" s="17" t="s">
        <v>2582</v>
      </c>
      <c r="C62" s="17" t="s">
        <v>2232</v>
      </c>
      <c r="D62" s="17" t="s">
        <v>137</v>
      </c>
      <c r="E62" s="17">
        <v>2013.2</v>
      </c>
      <c r="F62" s="17" t="s">
        <v>766</v>
      </c>
      <c r="G62" s="17" t="s">
        <v>4773</v>
      </c>
      <c r="H62" s="17">
        <v>7180017571</v>
      </c>
    </row>
    <row r="63" spans="1:8" ht="39.9" customHeight="1" x14ac:dyDescent="0.2">
      <c r="A63" s="53">
        <v>6</v>
      </c>
      <c r="B63" s="17" t="s">
        <v>2576</v>
      </c>
      <c r="C63" s="17" t="s">
        <v>2577</v>
      </c>
      <c r="D63" s="17" t="s">
        <v>221</v>
      </c>
      <c r="E63" s="17">
        <v>2003.6</v>
      </c>
      <c r="F63" s="17" t="s">
        <v>766</v>
      </c>
      <c r="G63" s="17" t="s">
        <v>4774</v>
      </c>
      <c r="H63" s="17">
        <v>7180017589</v>
      </c>
    </row>
    <row r="64" spans="1:8" ht="39.9" customHeight="1" x14ac:dyDescent="0.2">
      <c r="A64" s="53">
        <v>7</v>
      </c>
      <c r="B64" s="17" t="s">
        <v>2578</v>
      </c>
      <c r="C64" s="17" t="s">
        <v>2579</v>
      </c>
      <c r="D64" s="17" t="s">
        <v>140</v>
      </c>
      <c r="E64" s="17">
        <v>1982.6</v>
      </c>
      <c r="F64" s="17" t="s">
        <v>766</v>
      </c>
      <c r="G64" s="17" t="s">
        <v>4775</v>
      </c>
      <c r="H64" s="17">
        <v>7180017597</v>
      </c>
    </row>
    <row r="65" spans="1:8" ht="39.9" customHeight="1" x14ac:dyDescent="0.2">
      <c r="A65" s="53">
        <v>8</v>
      </c>
      <c r="B65" s="17" t="s">
        <v>2580</v>
      </c>
      <c r="C65" s="17" t="s">
        <v>2581</v>
      </c>
      <c r="D65" s="17" t="s">
        <v>140</v>
      </c>
      <c r="E65" s="17">
        <v>1981.11</v>
      </c>
      <c r="F65" s="17" t="s">
        <v>14086</v>
      </c>
      <c r="G65" s="17" t="s">
        <v>4776</v>
      </c>
      <c r="H65" s="17">
        <v>7180017605</v>
      </c>
    </row>
    <row r="66" spans="1:8" ht="39.9" customHeight="1" x14ac:dyDescent="0.2">
      <c r="B66" s="192" t="s">
        <v>14065</v>
      </c>
      <c r="C66" s="57"/>
      <c r="D66" s="57"/>
      <c r="E66" s="57"/>
      <c r="F66" s="57"/>
      <c r="G66" s="57"/>
      <c r="H66" s="57"/>
    </row>
    <row r="67" spans="1:8" ht="39.9" customHeight="1" thickBot="1" x14ac:dyDescent="0.25">
      <c r="B67" s="13" t="s">
        <v>5362</v>
      </c>
      <c r="C67" s="13" t="s">
        <v>5363</v>
      </c>
      <c r="D67" s="13" t="s">
        <v>5364</v>
      </c>
      <c r="E67" s="13" t="s">
        <v>5365</v>
      </c>
      <c r="F67" s="13" t="s">
        <v>5366</v>
      </c>
      <c r="G67" s="13" t="s">
        <v>5368</v>
      </c>
      <c r="H67" s="13" t="s">
        <v>5367</v>
      </c>
    </row>
    <row r="68" spans="1:8" ht="39.9" customHeight="1" thickTop="1" x14ac:dyDescent="0.2">
      <c r="A68" s="53">
        <v>1</v>
      </c>
      <c r="B68" s="104" t="s">
        <v>14066</v>
      </c>
      <c r="C68" s="105" t="s">
        <v>14067</v>
      </c>
      <c r="D68" s="105" t="s">
        <v>14068</v>
      </c>
      <c r="E68" s="106" t="s">
        <v>11394</v>
      </c>
      <c r="F68" s="106" t="s">
        <v>14120</v>
      </c>
      <c r="G68" s="106" t="s">
        <v>14069</v>
      </c>
      <c r="H68" s="105" t="s">
        <v>14070</v>
      </c>
    </row>
    <row r="69" spans="1:8" ht="39.9" customHeight="1" x14ac:dyDescent="0.2">
      <c r="A69" s="53">
        <v>2</v>
      </c>
      <c r="B69" s="104" t="s">
        <v>14071</v>
      </c>
      <c r="C69" s="105" t="s">
        <v>14067</v>
      </c>
      <c r="D69" s="105" t="s">
        <v>14068</v>
      </c>
      <c r="E69" s="106" t="s">
        <v>11394</v>
      </c>
      <c r="F69" s="106" t="s">
        <v>14120</v>
      </c>
      <c r="G69" s="106" t="s">
        <v>14072</v>
      </c>
      <c r="H69" s="105" t="s">
        <v>14073</v>
      </c>
    </row>
    <row r="70" spans="1:8" ht="39.9" customHeight="1" x14ac:dyDescent="0.2">
      <c r="A70" s="53">
        <v>3</v>
      </c>
      <c r="B70" s="104" t="s">
        <v>14074</v>
      </c>
      <c r="C70" s="105" t="s">
        <v>14067</v>
      </c>
      <c r="D70" s="105" t="s">
        <v>14068</v>
      </c>
      <c r="E70" s="106" t="s">
        <v>11394</v>
      </c>
      <c r="F70" s="106" t="s">
        <v>14120</v>
      </c>
      <c r="G70" s="106" t="s">
        <v>14075</v>
      </c>
      <c r="H70" s="105" t="s">
        <v>14076</v>
      </c>
    </row>
    <row r="71" spans="1:8" ht="39.9" customHeight="1" x14ac:dyDescent="0.2">
      <c r="A71" s="53">
        <v>4</v>
      </c>
      <c r="B71" s="104" t="s">
        <v>14077</v>
      </c>
      <c r="C71" s="105" t="s">
        <v>14067</v>
      </c>
      <c r="D71" s="105" t="s">
        <v>14068</v>
      </c>
      <c r="E71" s="106" t="s">
        <v>11394</v>
      </c>
      <c r="F71" s="106" t="s">
        <v>14120</v>
      </c>
      <c r="G71" s="106" t="s">
        <v>14078</v>
      </c>
      <c r="H71" s="105" t="s">
        <v>14079</v>
      </c>
    </row>
    <row r="72" spans="1:8" ht="39.9" customHeight="1" x14ac:dyDescent="0.2">
      <c r="A72" s="53">
        <v>5</v>
      </c>
      <c r="B72" s="104" t="s">
        <v>14080</v>
      </c>
      <c r="C72" s="105" t="s">
        <v>14067</v>
      </c>
      <c r="D72" s="105" t="s">
        <v>14068</v>
      </c>
      <c r="E72" s="106" t="s">
        <v>11394</v>
      </c>
      <c r="F72" s="106" t="s">
        <v>14120</v>
      </c>
      <c r="G72" s="106" t="s">
        <v>14081</v>
      </c>
      <c r="H72" s="105" t="s">
        <v>14082</v>
      </c>
    </row>
    <row r="73" spans="1:8" ht="39.9" customHeight="1" x14ac:dyDescent="0.2">
      <c r="A73" s="53">
        <v>6</v>
      </c>
      <c r="B73" s="104" t="s">
        <v>14083</v>
      </c>
      <c r="C73" s="105" t="s">
        <v>14067</v>
      </c>
      <c r="D73" s="105" t="s">
        <v>14068</v>
      </c>
      <c r="E73" s="106" t="s">
        <v>11394</v>
      </c>
      <c r="F73" s="106" t="s">
        <v>14120</v>
      </c>
      <c r="G73" s="106" t="s">
        <v>14084</v>
      </c>
      <c r="H73" s="105" t="s">
        <v>14085</v>
      </c>
    </row>
    <row r="74" spans="1:8" ht="39.9" customHeight="1" x14ac:dyDescent="0.2">
      <c r="B74" s="192" t="s">
        <v>16983</v>
      </c>
      <c r="C74" s="57"/>
      <c r="D74" s="57"/>
      <c r="E74" s="57"/>
      <c r="F74" s="57"/>
      <c r="G74" s="57"/>
      <c r="H74" s="57"/>
    </row>
    <row r="75" spans="1:8" ht="39.9" customHeight="1" thickBot="1" x14ac:dyDescent="0.25">
      <c r="B75" s="12" t="s">
        <v>5362</v>
      </c>
      <c r="C75" s="12" t="s">
        <v>5363</v>
      </c>
      <c r="D75" s="12" t="s">
        <v>5364</v>
      </c>
      <c r="E75" s="21" t="s">
        <v>5365</v>
      </c>
      <c r="F75" s="12" t="s">
        <v>5366</v>
      </c>
      <c r="G75" s="12" t="s">
        <v>5368</v>
      </c>
      <c r="H75" s="12" t="s">
        <v>5367</v>
      </c>
    </row>
    <row r="76" spans="1:8" ht="39.9" customHeight="1" thickTop="1" x14ac:dyDescent="0.2">
      <c r="A76" s="53">
        <v>1</v>
      </c>
      <c r="B76" s="431" t="s">
        <v>16984</v>
      </c>
      <c r="C76" s="431" t="s">
        <v>16985</v>
      </c>
      <c r="D76" s="431" t="s">
        <v>16865</v>
      </c>
      <c r="E76" s="431" t="s">
        <v>16986</v>
      </c>
      <c r="F76" s="106" t="s">
        <v>16987</v>
      </c>
      <c r="G76" s="431" t="s">
        <v>16988</v>
      </c>
      <c r="H76" s="431" t="s">
        <v>16989</v>
      </c>
    </row>
    <row r="77" spans="1:8" ht="39.9" customHeight="1" x14ac:dyDescent="0.2">
      <c r="A77" s="53">
        <v>2</v>
      </c>
      <c r="B77" s="431" t="s">
        <v>16990</v>
      </c>
      <c r="C77" s="431" t="s">
        <v>16991</v>
      </c>
      <c r="D77" s="431" t="s">
        <v>16992</v>
      </c>
      <c r="E77" s="431" t="s">
        <v>16866</v>
      </c>
      <c r="F77" s="106" t="s">
        <v>16987</v>
      </c>
      <c r="G77" s="431" t="s">
        <v>16993</v>
      </c>
      <c r="H77" s="431" t="s">
        <v>16994</v>
      </c>
    </row>
    <row r="78" spans="1:8" ht="39.9" customHeight="1" x14ac:dyDescent="0.2">
      <c r="A78" s="53">
        <v>3</v>
      </c>
      <c r="B78" s="431" t="s">
        <v>16995</v>
      </c>
      <c r="C78" s="431" t="s">
        <v>16991</v>
      </c>
      <c r="D78" s="431" t="s">
        <v>16992</v>
      </c>
      <c r="E78" s="431" t="s">
        <v>16908</v>
      </c>
      <c r="F78" s="106" t="s">
        <v>16987</v>
      </c>
      <c r="G78" s="431" t="s">
        <v>16996</v>
      </c>
      <c r="H78" s="431" t="s">
        <v>16997</v>
      </c>
    </row>
    <row r="79" spans="1:8" ht="39.9" customHeight="1" x14ac:dyDescent="0.2">
      <c r="A79" s="53">
        <v>4</v>
      </c>
      <c r="B79" s="431" t="s">
        <v>16998</v>
      </c>
      <c r="C79" s="431" t="s">
        <v>16991</v>
      </c>
      <c r="D79" s="431" t="s">
        <v>16992</v>
      </c>
      <c r="E79" s="431" t="s">
        <v>16908</v>
      </c>
      <c r="F79" s="106" t="s">
        <v>16987</v>
      </c>
      <c r="G79" s="431" t="s">
        <v>16999</v>
      </c>
      <c r="H79" s="431" t="s">
        <v>17000</v>
      </c>
    </row>
    <row r="80" spans="1:8" ht="39.9" customHeight="1" x14ac:dyDescent="0.2">
      <c r="A80" s="53">
        <v>5</v>
      </c>
      <c r="B80" s="431" t="s">
        <v>17001</v>
      </c>
      <c r="C80" s="431" t="s">
        <v>17002</v>
      </c>
      <c r="D80" s="431" t="s">
        <v>17003</v>
      </c>
      <c r="E80" s="431" t="s">
        <v>16880</v>
      </c>
      <c r="F80" s="106" t="s">
        <v>16987</v>
      </c>
      <c r="G80" s="431" t="s">
        <v>17004</v>
      </c>
      <c r="H80" s="431" t="s">
        <v>17005</v>
      </c>
    </row>
    <row r="81" spans="1:8" ht="39.9" customHeight="1" x14ac:dyDescent="0.2">
      <c r="A81" s="53">
        <v>6</v>
      </c>
      <c r="B81" s="431" t="s">
        <v>17006</v>
      </c>
      <c r="C81" s="431" t="s">
        <v>17007</v>
      </c>
      <c r="D81" s="431" t="s">
        <v>17003</v>
      </c>
      <c r="E81" s="431" t="s">
        <v>16908</v>
      </c>
      <c r="F81" s="106" t="s">
        <v>16987</v>
      </c>
      <c r="G81" s="431" t="s">
        <v>17008</v>
      </c>
      <c r="H81" s="431" t="s">
        <v>17009</v>
      </c>
    </row>
    <row r="82" spans="1:8" ht="39.9" customHeight="1" x14ac:dyDescent="0.2">
      <c r="A82" s="53">
        <v>7</v>
      </c>
      <c r="B82" s="431" t="s">
        <v>17010</v>
      </c>
      <c r="C82" s="431" t="s">
        <v>17011</v>
      </c>
      <c r="D82" s="431" t="s">
        <v>17012</v>
      </c>
      <c r="E82" s="431" t="s">
        <v>16794</v>
      </c>
      <c r="F82" s="106" t="s">
        <v>16987</v>
      </c>
      <c r="G82" s="431" t="s">
        <v>17013</v>
      </c>
      <c r="H82" s="431" t="s">
        <v>17014</v>
      </c>
    </row>
    <row r="83" spans="1:8" ht="39.9" customHeight="1" x14ac:dyDescent="0.2">
      <c r="A83" s="53">
        <v>8</v>
      </c>
      <c r="B83" s="431" t="s">
        <v>17015</v>
      </c>
      <c r="C83" s="431" t="s">
        <v>17016</v>
      </c>
      <c r="D83" s="431" t="s">
        <v>17017</v>
      </c>
      <c r="E83" s="431" t="s">
        <v>17018</v>
      </c>
      <c r="F83" s="106" t="s">
        <v>16987</v>
      </c>
      <c r="G83" s="431" t="s">
        <v>17019</v>
      </c>
      <c r="H83" s="431" t="s">
        <v>17020</v>
      </c>
    </row>
  </sheetData>
  <phoneticPr fontId="5"/>
  <pageMargins left="0.23622047244094491" right="0.23622047244094491" top="0.74803149606299213" bottom="0.74803149606299213" header="0.31496062992125984" footer="0.31496062992125984"/>
  <pageSetup paperSize="9" scale="60" orientation="portrait" verticalDpi="300" r:id="rId1"/>
  <headerFooter>
    <oddHeader>&amp;C&amp;"-,太字"&amp;20特別貸出用図書セット(調べ学習用セット　人物・伝記)</oddHeader>
  </headerFooter>
  <rowBreaks count="5" manualBreakCount="5">
    <brk id="8" max="16383" man="1"/>
    <brk id="40" max="16383" man="1"/>
    <brk id="55" max="16383" man="1"/>
    <brk id="65" max="7" man="1"/>
    <brk id="73" max="7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4"/>
  </sheetPr>
  <dimension ref="A1:H136"/>
  <sheetViews>
    <sheetView view="pageBreakPreview" topLeftCell="A73" zoomScale="70" zoomScaleNormal="70" zoomScaleSheetLayoutView="70" workbookViewId="0">
      <selection activeCell="B84" sqref="B84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18.109375" style="53" customWidth="1"/>
    <col min="6" max="6" width="14.21875" style="53" bestFit="1" customWidth="1"/>
    <col min="7" max="7" width="14.5546875" style="53" customWidth="1"/>
    <col min="8" max="8" width="17.88671875" style="53" customWidth="1"/>
    <col min="9" max="16384" width="12.6640625" style="3"/>
  </cols>
  <sheetData>
    <row r="1" spans="1:8" ht="39.9" customHeight="1" x14ac:dyDescent="0.2">
      <c r="B1" s="185" t="s">
        <v>16492</v>
      </c>
    </row>
    <row r="2" spans="1:8" ht="39.9" customHeight="1" x14ac:dyDescent="0.2">
      <c r="B2" s="185" t="s">
        <v>25</v>
      </c>
      <c r="C2" s="3"/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77" t="s">
        <v>5365</v>
      </c>
      <c r="F3" s="77" t="s">
        <v>5366</v>
      </c>
      <c r="G3" s="77" t="s">
        <v>5368</v>
      </c>
      <c r="H3" s="77" t="s">
        <v>5367</v>
      </c>
    </row>
    <row r="4" spans="1:8" ht="39.9" customHeight="1" thickTop="1" x14ac:dyDescent="0.2">
      <c r="A4" s="53">
        <v>1</v>
      </c>
      <c r="B4" s="17" t="s">
        <v>2583</v>
      </c>
      <c r="C4" s="17" t="s">
        <v>2584</v>
      </c>
      <c r="D4" s="17" t="s">
        <v>357</v>
      </c>
      <c r="E4" s="56">
        <v>40238</v>
      </c>
      <c r="F4" s="17" t="s">
        <v>753</v>
      </c>
      <c r="G4" s="17" t="s">
        <v>4643</v>
      </c>
      <c r="H4" s="17">
        <v>7180009784</v>
      </c>
    </row>
    <row r="5" spans="1:8" ht="39.9" customHeight="1" x14ac:dyDescent="0.2">
      <c r="A5" s="53">
        <v>2</v>
      </c>
      <c r="B5" s="17" t="s">
        <v>2585</v>
      </c>
      <c r="C5" s="17" t="s">
        <v>2584</v>
      </c>
      <c r="D5" s="17" t="s">
        <v>357</v>
      </c>
      <c r="E5" s="56">
        <v>40238</v>
      </c>
      <c r="F5" s="17" t="s">
        <v>753</v>
      </c>
      <c r="G5" s="17" t="s">
        <v>4644</v>
      </c>
      <c r="H5" s="17">
        <v>7180009792</v>
      </c>
    </row>
    <row r="6" spans="1:8" ht="39.9" customHeight="1" x14ac:dyDescent="0.2">
      <c r="A6" s="53">
        <v>3</v>
      </c>
      <c r="B6" s="17" t="s">
        <v>2586</v>
      </c>
      <c r="C6" s="17" t="s">
        <v>2584</v>
      </c>
      <c r="D6" s="17" t="s">
        <v>357</v>
      </c>
      <c r="E6" s="56">
        <v>40238</v>
      </c>
      <c r="F6" s="17" t="s">
        <v>753</v>
      </c>
      <c r="G6" s="17" t="s">
        <v>4645</v>
      </c>
      <c r="H6" s="17">
        <v>7180009800</v>
      </c>
    </row>
    <row r="7" spans="1:8" ht="39.9" customHeight="1" x14ac:dyDescent="0.2">
      <c r="A7" s="53">
        <v>4</v>
      </c>
      <c r="B7" s="17" t="s">
        <v>2587</v>
      </c>
      <c r="C7" s="17" t="s">
        <v>2584</v>
      </c>
      <c r="D7" s="17" t="s">
        <v>357</v>
      </c>
      <c r="E7" s="56">
        <v>40238</v>
      </c>
      <c r="F7" s="17" t="s">
        <v>753</v>
      </c>
      <c r="G7" s="17" t="s">
        <v>4646</v>
      </c>
      <c r="H7" s="17">
        <v>7180009818</v>
      </c>
    </row>
    <row r="8" spans="1:8" ht="39.9" customHeight="1" x14ac:dyDescent="0.2">
      <c r="A8" s="53">
        <v>5</v>
      </c>
      <c r="B8" s="17" t="s">
        <v>2588</v>
      </c>
      <c r="C8" s="17" t="s">
        <v>2584</v>
      </c>
      <c r="D8" s="17" t="s">
        <v>357</v>
      </c>
      <c r="E8" s="56">
        <v>40238</v>
      </c>
      <c r="F8" s="17" t="s">
        <v>753</v>
      </c>
      <c r="G8" s="17" t="s">
        <v>4647</v>
      </c>
      <c r="H8" s="17">
        <v>7180009826</v>
      </c>
    </row>
    <row r="9" spans="1:8" ht="39.9" customHeight="1" x14ac:dyDescent="0.2">
      <c r="A9" s="53">
        <v>6</v>
      </c>
      <c r="B9" s="17" t="s">
        <v>2589</v>
      </c>
      <c r="C9" s="17" t="s">
        <v>2584</v>
      </c>
      <c r="D9" s="17" t="s">
        <v>357</v>
      </c>
      <c r="E9" s="56">
        <v>40238</v>
      </c>
      <c r="F9" s="17" t="s">
        <v>753</v>
      </c>
      <c r="G9" s="17" t="s">
        <v>4648</v>
      </c>
      <c r="H9" s="17">
        <v>7180009834</v>
      </c>
    </row>
    <row r="10" spans="1:8" ht="39.9" customHeight="1" x14ac:dyDescent="0.2">
      <c r="A10" s="53">
        <v>7</v>
      </c>
      <c r="B10" s="17" t="s">
        <v>2590</v>
      </c>
      <c r="C10" s="17" t="s">
        <v>2591</v>
      </c>
      <c r="D10" s="17" t="s">
        <v>357</v>
      </c>
      <c r="E10" s="56">
        <v>40544</v>
      </c>
      <c r="F10" s="17" t="s">
        <v>753</v>
      </c>
      <c r="G10" s="17" t="s">
        <v>4649</v>
      </c>
      <c r="H10" s="17">
        <v>7180009842</v>
      </c>
    </row>
    <row r="11" spans="1:8" ht="39.9" customHeight="1" x14ac:dyDescent="0.2">
      <c r="A11" s="53">
        <v>8</v>
      </c>
      <c r="B11" s="17" t="s">
        <v>2592</v>
      </c>
      <c r="C11" s="17"/>
      <c r="D11" s="17" t="s">
        <v>322</v>
      </c>
      <c r="E11" s="56">
        <v>38808</v>
      </c>
      <c r="F11" s="17" t="s">
        <v>753</v>
      </c>
      <c r="G11" s="17" t="s">
        <v>4650</v>
      </c>
      <c r="H11" s="17">
        <v>7180009859</v>
      </c>
    </row>
    <row r="12" spans="1:8" ht="39.9" customHeight="1" x14ac:dyDescent="0.2">
      <c r="A12" s="53">
        <v>9</v>
      </c>
      <c r="B12" s="17" t="s">
        <v>2593</v>
      </c>
      <c r="C12" s="17" t="s">
        <v>2594</v>
      </c>
      <c r="D12" s="17" t="s">
        <v>366</v>
      </c>
      <c r="E12" s="56">
        <v>39873</v>
      </c>
      <c r="F12" s="17" t="s">
        <v>753</v>
      </c>
      <c r="G12" s="17" t="s">
        <v>4651</v>
      </c>
      <c r="H12" s="17">
        <v>7180009867</v>
      </c>
    </row>
    <row r="13" spans="1:8" ht="39.9" customHeight="1" x14ac:dyDescent="0.2">
      <c r="A13" s="53">
        <v>10</v>
      </c>
      <c r="B13" s="17" t="s">
        <v>2595</v>
      </c>
      <c r="C13" s="17" t="s">
        <v>2596</v>
      </c>
      <c r="D13" s="17" t="s">
        <v>403</v>
      </c>
      <c r="E13" s="56">
        <v>37895</v>
      </c>
      <c r="F13" s="17" t="s">
        <v>753</v>
      </c>
      <c r="G13" s="17" t="s">
        <v>4652</v>
      </c>
      <c r="H13" s="17">
        <v>7180009875</v>
      </c>
    </row>
    <row r="14" spans="1:8" ht="39.9" customHeight="1" x14ac:dyDescent="0.2">
      <c r="B14" s="192" t="s">
        <v>26</v>
      </c>
      <c r="C14" s="57"/>
      <c r="D14" s="57"/>
      <c r="E14" s="57"/>
      <c r="F14" s="57"/>
      <c r="G14" s="57"/>
      <c r="H14" s="57"/>
    </row>
    <row r="15" spans="1:8" ht="39.9" customHeight="1" thickBot="1" x14ac:dyDescent="0.25">
      <c r="B15" s="13" t="s">
        <v>5362</v>
      </c>
      <c r="C15" s="13" t="s">
        <v>5363</v>
      </c>
      <c r="D15" s="13" t="s">
        <v>5364</v>
      </c>
      <c r="E15" s="13" t="s">
        <v>5365</v>
      </c>
      <c r="F15" s="13" t="s">
        <v>5366</v>
      </c>
      <c r="G15" s="13" t="s">
        <v>5368</v>
      </c>
      <c r="H15" s="13" t="s">
        <v>5367</v>
      </c>
    </row>
    <row r="16" spans="1:8" ht="39.9" customHeight="1" thickTop="1" x14ac:dyDescent="0.2">
      <c r="A16" s="53">
        <v>1</v>
      </c>
      <c r="B16" s="78" t="s">
        <v>2597</v>
      </c>
      <c r="C16" s="78" t="s">
        <v>2598</v>
      </c>
      <c r="D16" s="78" t="s">
        <v>357</v>
      </c>
      <c r="E16" s="233">
        <v>38777</v>
      </c>
      <c r="F16" s="78" t="s">
        <v>753</v>
      </c>
      <c r="G16" s="78" t="s">
        <v>4653</v>
      </c>
      <c r="H16" s="78">
        <v>7180009636</v>
      </c>
    </row>
    <row r="17" spans="1:8" ht="39.9" customHeight="1" x14ac:dyDescent="0.2">
      <c r="A17" s="53">
        <v>2</v>
      </c>
      <c r="B17" s="17" t="s">
        <v>2599</v>
      </c>
      <c r="C17" s="17" t="s">
        <v>2600</v>
      </c>
      <c r="D17" s="17" t="s">
        <v>357</v>
      </c>
      <c r="E17" s="56">
        <v>38777</v>
      </c>
      <c r="F17" s="17" t="s">
        <v>753</v>
      </c>
      <c r="G17" s="17" t="s">
        <v>4654</v>
      </c>
      <c r="H17" s="17">
        <v>7180009644</v>
      </c>
    </row>
    <row r="18" spans="1:8" ht="39.9" customHeight="1" x14ac:dyDescent="0.2">
      <c r="A18" s="53">
        <v>3</v>
      </c>
      <c r="B18" s="17" t="s">
        <v>2601</v>
      </c>
      <c r="C18" s="17" t="s">
        <v>2602</v>
      </c>
      <c r="D18" s="17" t="s">
        <v>357</v>
      </c>
      <c r="E18" s="56">
        <v>38412</v>
      </c>
      <c r="F18" s="17" t="s">
        <v>753</v>
      </c>
      <c r="G18" s="17" t="s">
        <v>4655</v>
      </c>
      <c r="H18" s="17">
        <v>7180009651</v>
      </c>
    </row>
    <row r="19" spans="1:8" ht="39.9" customHeight="1" x14ac:dyDescent="0.2">
      <c r="A19" s="53">
        <v>4</v>
      </c>
      <c r="B19" s="17" t="s">
        <v>2603</v>
      </c>
      <c r="C19" s="17" t="s">
        <v>2604</v>
      </c>
      <c r="D19" s="17" t="s">
        <v>357</v>
      </c>
      <c r="E19" s="56">
        <v>40544</v>
      </c>
      <c r="F19" s="17" t="s">
        <v>753</v>
      </c>
      <c r="G19" s="17" t="s">
        <v>4656</v>
      </c>
      <c r="H19" s="17">
        <v>7180009669</v>
      </c>
    </row>
    <row r="20" spans="1:8" ht="39.9" customHeight="1" x14ac:dyDescent="0.2">
      <c r="A20" s="53">
        <v>5</v>
      </c>
      <c r="B20" s="17" t="s">
        <v>2605</v>
      </c>
      <c r="C20" s="17"/>
      <c r="D20" s="17" t="s">
        <v>357</v>
      </c>
      <c r="E20" s="56">
        <v>39873</v>
      </c>
      <c r="F20" s="17" t="s">
        <v>753</v>
      </c>
      <c r="G20" s="17" t="s">
        <v>4657</v>
      </c>
      <c r="H20" s="17">
        <v>7180009677</v>
      </c>
    </row>
    <row r="21" spans="1:8" ht="39.9" customHeight="1" x14ac:dyDescent="0.2">
      <c r="A21" s="53">
        <v>6</v>
      </c>
      <c r="B21" s="17" t="s">
        <v>2606</v>
      </c>
      <c r="C21" s="17"/>
      <c r="D21" s="17" t="s">
        <v>357</v>
      </c>
      <c r="E21" s="56">
        <v>39873</v>
      </c>
      <c r="F21" s="17" t="s">
        <v>753</v>
      </c>
      <c r="G21" s="17" t="s">
        <v>4658</v>
      </c>
      <c r="H21" s="17">
        <v>7180009685</v>
      </c>
    </row>
    <row r="22" spans="1:8" ht="39.9" customHeight="1" x14ac:dyDescent="0.2">
      <c r="A22" s="53">
        <v>7</v>
      </c>
      <c r="B22" s="17" t="s">
        <v>2607</v>
      </c>
      <c r="C22" s="17"/>
      <c r="D22" s="17" t="s">
        <v>357</v>
      </c>
      <c r="E22" s="56">
        <v>39873</v>
      </c>
      <c r="F22" s="17" t="s">
        <v>753</v>
      </c>
      <c r="G22" s="17" t="s">
        <v>4659</v>
      </c>
      <c r="H22" s="17">
        <v>7180009693</v>
      </c>
    </row>
    <row r="23" spans="1:8" ht="39.9" customHeight="1" x14ac:dyDescent="0.2">
      <c r="A23" s="53">
        <v>8</v>
      </c>
      <c r="B23" s="17" t="s">
        <v>2608</v>
      </c>
      <c r="C23" s="17"/>
      <c r="D23" s="17" t="s">
        <v>357</v>
      </c>
      <c r="E23" s="56">
        <v>39873</v>
      </c>
      <c r="F23" s="17" t="s">
        <v>753</v>
      </c>
      <c r="G23" s="17" t="s">
        <v>4660</v>
      </c>
      <c r="H23" s="17">
        <v>7180009701</v>
      </c>
    </row>
    <row r="24" spans="1:8" ht="39.9" customHeight="1" x14ac:dyDescent="0.2">
      <c r="A24" s="53">
        <v>9</v>
      </c>
      <c r="B24" s="17" t="s">
        <v>2609</v>
      </c>
      <c r="C24" s="17"/>
      <c r="D24" s="17" t="s">
        <v>357</v>
      </c>
      <c r="E24" s="56">
        <v>39873</v>
      </c>
      <c r="F24" s="17" t="s">
        <v>753</v>
      </c>
      <c r="G24" s="17" t="s">
        <v>4661</v>
      </c>
      <c r="H24" s="17">
        <v>7180009719</v>
      </c>
    </row>
    <row r="25" spans="1:8" ht="39.9" customHeight="1" x14ac:dyDescent="0.2">
      <c r="A25" s="53">
        <v>10</v>
      </c>
      <c r="B25" s="17" t="s">
        <v>2535</v>
      </c>
      <c r="C25" s="17" t="s">
        <v>2610</v>
      </c>
      <c r="D25" s="17" t="s">
        <v>357</v>
      </c>
      <c r="E25" s="56">
        <v>38777</v>
      </c>
      <c r="F25" s="17" t="s">
        <v>753</v>
      </c>
      <c r="G25" s="17" t="s">
        <v>4662</v>
      </c>
      <c r="H25" s="17">
        <v>7180009727</v>
      </c>
    </row>
    <row r="26" spans="1:8" ht="39.9" customHeight="1" x14ac:dyDescent="0.2">
      <c r="A26" s="53">
        <v>11</v>
      </c>
      <c r="B26" s="17" t="s">
        <v>2611</v>
      </c>
      <c r="C26" s="17"/>
      <c r="D26" s="17" t="s">
        <v>322</v>
      </c>
      <c r="E26" s="56">
        <v>37347</v>
      </c>
      <c r="F26" s="17" t="s">
        <v>753</v>
      </c>
      <c r="G26" s="17" t="s">
        <v>4663</v>
      </c>
      <c r="H26" s="17">
        <v>7180009735</v>
      </c>
    </row>
    <row r="27" spans="1:8" ht="39.9" customHeight="1" x14ac:dyDescent="0.2">
      <c r="A27" s="53">
        <v>12</v>
      </c>
      <c r="B27" s="17" t="s">
        <v>2612</v>
      </c>
      <c r="C27" s="17"/>
      <c r="D27" s="17" t="s">
        <v>322</v>
      </c>
      <c r="E27" s="56">
        <v>39783</v>
      </c>
      <c r="F27" s="17" t="s">
        <v>753</v>
      </c>
      <c r="G27" s="17" t="s">
        <v>4664</v>
      </c>
      <c r="H27" s="17">
        <v>7180009743</v>
      </c>
    </row>
    <row r="28" spans="1:8" ht="39.9" customHeight="1" x14ac:dyDescent="0.2">
      <c r="A28" s="53">
        <v>13</v>
      </c>
      <c r="B28" s="17" t="s">
        <v>2613</v>
      </c>
      <c r="C28" s="17"/>
      <c r="D28" s="17" t="s">
        <v>322</v>
      </c>
      <c r="E28" s="56">
        <v>40391</v>
      </c>
      <c r="F28" s="17" t="s">
        <v>753</v>
      </c>
      <c r="G28" s="17" t="s">
        <v>4665</v>
      </c>
      <c r="H28" s="17">
        <v>7180009750</v>
      </c>
    </row>
    <row r="29" spans="1:8" ht="39.9" customHeight="1" x14ac:dyDescent="0.2">
      <c r="A29" s="53">
        <v>14</v>
      </c>
      <c r="B29" s="17" t="s">
        <v>2684</v>
      </c>
      <c r="C29" s="17" t="s">
        <v>2614</v>
      </c>
      <c r="D29" s="17" t="s">
        <v>1197</v>
      </c>
      <c r="E29" s="56">
        <v>36800</v>
      </c>
      <c r="F29" s="17" t="s">
        <v>753</v>
      </c>
      <c r="G29" s="17" t="s">
        <v>4666</v>
      </c>
      <c r="H29" s="17">
        <v>7180009768</v>
      </c>
    </row>
    <row r="30" spans="1:8" ht="39.9" customHeight="1" x14ac:dyDescent="0.2">
      <c r="A30" s="53">
        <v>15</v>
      </c>
      <c r="B30" s="17" t="s">
        <v>2615</v>
      </c>
      <c r="C30" s="17" t="s">
        <v>2616</v>
      </c>
      <c r="D30" s="17" t="s">
        <v>403</v>
      </c>
      <c r="E30" s="56">
        <v>40817</v>
      </c>
      <c r="F30" s="17" t="s">
        <v>753</v>
      </c>
      <c r="G30" s="17" t="s">
        <v>4667</v>
      </c>
      <c r="H30" s="17">
        <v>7180009776</v>
      </c>
    </row>
    <row r="31" spans="1:8" ht="39.9" customHeight="1" x14ac:dyDescent="0.2">
      <c r="B31" s="477" t="s">
        <v>27</v>
      </c>
      <c r="C31" s="477"/>
      <c r="D31" s="57"/>
      <c r="E31" s="57"/>
      <c r="F31" s="57"/>
      <c r="G31" s="57"/>
      <c r="H31" s="57"/>
    </row>
    <row r="32" spans="1:8" ht="39.9" customHeight="1" thickBot="1" x14ac:dyDescent="0.25">
      <c r="B32" s="13" t="s">
        <v>5362</v>
      </c>
      <c r="C32" s="13" t="s">
        <v>5363</v>
      </c>
      <c r="D32" s="13" t="s">
        <v>5364</v>
      </c>
      <c r="E32" s="13" t="s">
        <v>5365</v>
      </c>
      <c r="F32" s="13" t="s">
        <v>5366</v>
      </c>
      <c r="G32" s="13" t="s">
        <v>5368</v>
      </c>
      <c r="H32" s="13" t="s">
        <v>5367</v>
      </c>
    </row>
    <row r="33" spans="1:8" ht="39.9" customHeight="1" thickTop="1" x14ac:dyDescent="0.2">
      <c r="A33" s="53">
        <v>1</v>
      </c>
      <c r="B33" s="78" t="s">
        <v>2617</v>
      </c>
      <c r="C33" s="78"/>
      <c r="D33" s="78" t="s">
        <v>208</v>
      </c>
      <c r="E33" s="233">
        <v>38961</v>
      </c>
      <c r="F33" s="78" t="s">
        <v>667</v>
      </c>
      <c r="G33" s="78" t="s">
        <v>4668</v>
      </c>
      <c r="H33" s="78">
        <v>7180001427</v>
      </c>
    </row>
    <row r="34" spans="1:8" ht="39.9" customHeight="1" x14ac:dyDescent="0.2">
      <c r="A34" s="53">
        <v>2</v>
      </c>
      <c r="B34" s="17" t="s">
        <v>2618</v>
      </c>
      <c r="C34" s="17" t="s">
        <v>2619</v>
      </c>
      <c r="D34" s="17" t="s">
        <v>137</v>
      </c>
      <c r="E34" s="17"/>
      <c r="F34" s="17" t="s">
        <v>667</v>
      </c>
      <c r="G34" s="17" t="s">
        <v>4669</v>
      </c>
      <c r="H34" s="17">
        <v>7180001435</v>
      </c>
    </row>
    <row r="35" spans="1:8" ht="39.9" customHeight="1" x14ac:dyDescent="0.2">
      <c r="A35" s="53">
        <v>3</v>
      </c>
      <c r="B35" s="17" t="s">
        <v>2620</v>
      </c>
      <c r="C35" s="17" t="s">
        <v>1334</v>
      </c>
      <c r="D35" s="17" t="s">
        <v>137</v>
      </c>
      <c r="E35" s="55">
        <v>39548</v>
      </c>
      <c r="F35" s="17" t="s">
        <v>667</v>
      </c>
      <c r="G35" s="17" t="s">
        <v>4670</v>
      </c>
      <c r="H35" s="17">
        <v>7180001443</v>
      </c>
    </row>
    <row r="36" spans="1:8" ht="39.9" customHeight="1" x14ac:dyDescent="0.2">
      <c r="A36" s="53">
        <v>4</v>
      </c>
      <c r="B36" s="17" t="s">
        <v>2621</v>
      </c>
      <c r="C36" s="17" t="s">
        <v>1334</v>
      </c>
      <c r="D36" s="17" t="s">
        <v>137</v>
      </c>
      <c r="E36" s="55">
        <v>39548</v>
      </c>
      <c r="F36" s="17" t="s">
        <v>667</v>
      </c>
      <c r="G36" s="17" t="s">
        <v>4671</v>
      </c>
      <c r="H36" s="17">
        <v>7180001450</v>
      </c>
    </row>
    <row r="37" spans="1:8" ht="39.9" customHeight="1" x14ac:dyDescent="0.2">
      <c r="A37" s="53">
        <v>5</v>
      </c>
      <c r="B37" s="17" t="s">
        <v>2622</v>
      </c>
      <c r="C37" s="17" t="s">
        <v>1334</v>
      </c>
      <c r="D37" s="17" t="s">
        <v>137</v>
      </c>
      <c r="E37" s="55">
        <v>39548</v>
      </c>
      <c r="F37" s="17" t="s">
        <v>667</v>
      </c>
      <c r="G37" s="17" t="s">
        <v>4672</v>
      </c>
      <c r="H37" s="17">
        <v>7180001468</v>
      </c>
    </row>
    <row r="38" spans="1:8" ht="39.9" customHeight="1" x14ac:dyDescent="0.2">
      <c r="A38" s="53">
        <v>6</v>
      </c>
      <c r="B38" s="17" t="s">
        <v>2623</v>
      </c>
      <c r="C38" s="17" t="s">
        <v>1334</v>
      </c>
      <c r="D38" s="17" t="s">
        <v>137</v>
      </c>
      <c r="E38" s="55">
        <v>39548</v>
      </c>
      <c r="F38" s="17" t="s">
        <v>667</v>
      </c>
      <c r="G38" s="17" t="s">
        <v>4673</v>
      </c>
      <c r="H38" s="17">
        <v>7180001476</v>
      </c>
    </row>
    <row r="39" spans="1:8" ht="39.9" customHeight="1" x14ac:dyDescent="0.2">
      <c r="A39" s="53">
        <v>7</v>
      </c>
      <c r="B39" s="17" t="s">
        <v>2624</v>
      </c>
      <c r="C39" s="17" t="s">
        <v>1334</v>
      </c>
      <c r="D39" s="17" t="s">
        <v>137</v>
      </c>
      <c r="E39" s="55">
        <v>39548</v>
      </c>
      <c r="F39" s="17" t="s">
        <v>667</v>
      </c>
      <c r="G39" s="17" t="s">
        <v>4674</v>
      </c>
      <c r="H39" s="17">
        <v>7180001484</v>
      </c>
    </row>
    <row r="40" spans="1:8" ht="39.9" customHeight="1" x14ac:dyDescent="0.2">
      <c r="A40" s="53">
        <v>8</v>
      </c>
      <c r="B40" s="17" t="s">
        <v>2625</v>
      </c>
      <c r="C40" s="17" t="s">
        <v>1334</v>
      </c>
      <c r="D40" s="17" t="s">
        <v>137</v>
      </c>
      <c r="E40" s="55">
        <v>39548</v>
      </c>
      <c r="F40" s="17" t="s">
        <v>667</v>
      </c>
      <c r="G40" s="17" t="s">
        <v>4675</v>
      </c>
      <c r="H40" s="17">
        <v>7180001492</v>
      </c>
    </row>
    <row r="41" spans="1:8" ht="39.9" customHeight="1" x14ac:dyDescent="0.2">
      <c r="A41" s="53">
        <v>9</v>
      </c>
      <c r="B41" s="17" t="s">
        <v>2626</v>
      </c>
      <c r="C41" s="17" t="s">
        <v>1334</v>
      </c>
      <c r="D41" s="17" t="s">
        <v>137</v>
      </c>
      <c r="E41" s="55">
        <v>39548</v>
      </c>
      <c r="F41" s="17" t="s">
        <v>667</v>
      </c>
      <c r="G41" s="17" t="s">
        <v>4676</v>
      </c>
      <c r="H41" s="17">
        <v>7180001500</v>
      </c>
    </row>
    <row r="42" spans="1:8" ht="39.9" customHeight="1" x14ac:dyDescent="0.2">
      <c r="A42" s="53">
        <v>10</v>
      </c>
      <c r="B42" s="17" t="s">
        <v>2627</v>
      </c>
      <c r="C42" s="17" t="s">
        <v>1334</v>
      </c>
      <c r="D42" s="17" t="s">
        <v>137</v>
      </c>
      <c r="E42" s="55">
        <v>39548</v>
      </c>
      <c r="F42" s="17" t="s">
        <v>667</v>
      </c>
      <c r="G42" s="17" t="s">
        <v>4677</v>
      </c>
      <c r="H42" s="17">
        <v>7180001518</v>
      </c>
    </row>
    <row r="43" spans="1:8" ht="39.9" customHeight="1" x14ac:dyDescent="0.2">
      <c r="A43" s="53">
        <v>11</v>
      </c>
      <c r="B43" s="17" t="s">
        <v>2628</v>
      </c>
      <c r="C43" s="17" t="s">
        <v>2629</v>
      </c>
      <c r="D43" s="17" t="s">
        <v>176</v>
      </c>
      <c r="E43" s="55">
        <v>38665</v>
      </c>
      <c r="F43" s="17" t="s">
        <v>667</v>
      </c>
      <c r="G43" s="17" t="s">
        <v>4678</v>
      </c>
      <c r="H43" s="17">
        <v>7180001526</v>
      </c>
    </row>
    <row r="44" spans="1:8" ht="39.9" customHeight="1" x14ac:dyDescent="0.2">
      <c r="A44" s="53">
        <v>12</v>
      </c>
      <c r="B44" s="17" t="s">
        <v>2630</v>
      </c>
      <c r="C44" s="17" t="s">
        <v>2631</v>
      </c>
      <c r="D44" s="17" t="s">
        <v>137</v>
      </c>
      <c r="E44" s="55">
        <v>39927</v>
      </c>
      <c r="F44" s="17" t="s">
        <v>667</v>
      </c>
      <c r="G44" s="17" t="s">
        <v>4679</v>
      </c>
      <c r="H44" s="17">
        <v>7180002862</v>
      </c>
    </row>
    <row r="45" spans="1:8" ht="39.9" customHeight="1" x14ac:dyDescent="0.2">
      <c r="A45" s="53">
        <v>13</v>
      </c>
      <c r="B45" s="17" t="s">
        <v>2632</v>
      </c>
      <c r="C45" s="17" t="s">
        <v>2631</v>
      </c>
      <c r="D45" s="17" t="s">
        <v>137</v>
      </c>
      <c r="E45" s="55">
        <v>39927</v>
      </c>
      <c r="F45" s="17" t="s">
        <v>667</v>
      </c>
      <c r="G45" s="17" t="s">
        <v>4680</v>
      </c>
      <c r="H45" s="17">
        <v>7180002870</v>
      </c>
    </row>
    <row r="46" spans="1:8" ht="39.9" customHeight="1" x14ac:dyDescent="0.2">
      <c r="A46" s="53">
        <v>14</v>
      </c>
      <c r="B46" s="17" t="s">
        <v>2633</v>
      </c>
      <c r="C46" s="17" t="s">
        <v>2631</v>
      </c>
      <c r="D46" s="17" t="s">
        <v>137</v>
      </c>
      <c r="E46" s="55">
        <v>39927</v>
      </c>
      <c r="F46" s="17" t="s">
        <v>667</v>
      </c>
      <c r="G46" s="17" t="s">
        <v>4681</v>
      </c>
      <c r="H46" s="17">
        <v>7180002888</v>
      </c>
    </row>
    <row r="47" spans="1:8" ht="39.9" customHeight="1" x14ac:dyDescent="0.2">
      <c r="A47" s="53">
        <v>15</v>
      </c>
      <c r="B47" s="17" t="s">
        <v>2634</v>
      </c>
      <c r="C47" s="17" t="s">
        <v>2631</v>
      </c>
      <c r="D47" s="17" t="s">
        <v>137</v>
      </c>
      <c r="E47" s="55">
        <v>39927</v>
      </c>
      <c r="F47" s="17" t="s">
        <v>667</v>
      </c>
      <c r="G47" s="17" t="s">
        <v>4682</v>
      </c>
      <c r="H47" s="17">
        <v>7180002896</v>
      </c>
    </row>
    <row r="48" spans="1:8" ht="39.9" customHeight="1" x14ac:dyDescent="0.2">
      <c r="A48" s="53">
        <v>16</v>
      </c>
      <c r="B48" s="17" t="s">
        <v>2635</v>
      </c>
      <c r="C48" s="17" t="s">
        <v>2631</v>
      </c>
      <c r="D48" s="17" t="s">
        <v>137</v>
      </c>
      <c r="E48" s="55">
        <v>39927</v>
      </c>
      <c r="F48" s="17" t="s">
        <v>667</v>
      </c>
      <c r="G48" s="17" t="s">
        <v>4683</v>
      </c>
      <c r="H48" s="17">
        <v>7180002904</v>
      </c>
    </row>
    <row r="49" spans="1:8" ht="39.9" customHeight="1" x14ac:dyDescent="0.2">
      <c r="A49" s="53">
        <v>17</v>
      </c>
      <c r="B49" s="17" t="s">
        <v>2636</v>
      </c>
      <c r="C49" s="17" t="s">
        <v>2631</v>
      </c>
      <c r="D49" s="17" t="s">
        <v>137</v>
      </c>
      <c r="E49" s="55">
        <v>39927</v>
      </c>
      <c r="F49" s="17" t="s">
        <v>667</v>
      </c>
      <c r="G49" s="17" t="s">
        <v>4684</v>
      </c>
      <c r="H49" s="17">
        <v>7180002912</v>
      </c>
    </row>
    <row r="50" spans="1:8" ht="39.9" customHeight="1" x14ac:dyDescent="0.2">
      <c r="A50" s="53">
        <v>18</v>
      </c>
      <c r="B50" s="17" t="s">
        <v>2637</v>
      </c>
      <c r="C50" s="17" t="s">
        <v>2631</v>
      </c>
      <c r="D50" s="17" t="s">
        <v>137</v>
      </c>
      <c r="E50" s="55">
        <v>39927</v>
      </c>
      <c r="F50" s="17" t="s">
        <v>667</v>
      </c>
      <c r="G50" s="17" t="s">
        <v>4685</v>
      </c>
      <c r="H50" s="17">
        <v>7180002920</v>
      </c>
    </row>
    <row r="51" spans="1:8" ht="39.9" customHeight="1" x14ac:dyDescent="0.2">
      <c r="B51" s="192" t="s">
        <v>28</v>
      </c>
      <c r="C51" s="57"/>
      <c r="D51" s="57"/>
      <c r="E51" s="57"/>
      <c r="F51" s="57"/>
      <c r="G51" s="57"/>
      <c r="H51" s="57"/>
    </row>
    <row r="52" spans="1:8" ht="39.9" customHeight="1" thickBot="1" x14ac:dyDescent="0.25">
      <c r="B52" s="13" t="s">
        <v>5362</v>
      </c>
      <c r="C52" s="13" t="s">
        <v>5363</v>
      </c>
      <c r="D52" s="13" t="s">
        <v>5364</v>
      </c>
      <c r="E52" s="13" t="s">
        <v>5365</v>
      </c>
      <c r="F52" s="13" t="s">
        <v>5366</v>
      </c>
      <c r="G52" s="13" t="s">
        <v>5368</v>
      </c>
      <c r="H52" s="13" t="s">
        <v>5367</v>
      </c>
    </row>
    <row r="53" spans="1:8" ht="39.9" customHeight="1" thickTop="1" x14ac:dyDescent="0.2">
      <c r="A53" s="53">
        <v>1</v>
      </c>
      <c r="B53" s="17" t="s">
        <v>2641</v>
      </c>
      <c r="C53" s="17" t="s">
        <v>2642</v>
      </c>
      <c r="D53" s="17" t="s">
        <v>233</v>
      </c>
      <c r="E53" s="56">
        <v>40238</v>
      </c>
      <c r="F53" s="17" t="s">
        <v>667</v>
      </c>
      <c r="G53" s="17" t="s">
        <v>4687</v>
      </c>
      <c r="H53" s="17">
        <v>7180031697</v>
      </c>
    </row>
    <row r="54" spans="1:8" ht="39.9" customHeight="1" x14ac:dyDescent="0.2">
      <c r="A54" s="53">
        <v>2</v>
      </c>
      <c r="B54" s="17" t="s">
        <v>2638</v>
      </c>
      <c r="C54" s="17" t="s">
        <v>2639</v>
      </c>
      <c r="D54" s="17" t="s">
        <v>2640</v>
      </c>
      <c r="E54" s="56">
        <v>40452</v>
      </c>
      <c r="F54" s="17" t="s">
        <v>667</v>
      </c>
      <c r="G54" s="17" t="s">
        <v>4686</v>
      </c>
      <c r="H54" s="17">
        <v>7180005329</v>
      </c>
    </row>
    <row r="55" spans="1:8" ht="39.9" customHeight="1" x14ac:dyDescent="0.2">
      <c r="A55" s="53">
        <v>3</v>
      </c>
      <c r="B55" s="17" t="s">
        <v>2643</v>
      </c>
      <c r="C55" s="17" t="s">
        <v>2639</v>
      </c>
      <c r="D55" s="17" t="s">
        <v>2640</v>
      </c>
      <c r="E55" s="56">
        <v>40452</v>
      </c>
      <c r="F55" s="17" t="s">
        <v>667</v>
      </c>
      <c r="G55" s="17" t="s">
        <v>4688</v>
      </c>
      <c r="H55" s="17">
        <v>7180005337</v>
      </c>
    </row>
    <row r="56" spans="1:8" ht="39.9" customHeight="1" x14ac:dyDescent="0.2">
      <c r="A56" s="53">
        <v>4</v>
      </c>
      <c r="B56" s="17" t="s">
        <v>2644</v>
      </c>
      <c r="C56" s="17" t="s">
        <v>2645</v>
      </c>
      <c r="D56" s="17" t="s">
        <v>2640</v>
      </c>
      <c r="E56" s="55">
        <v>40242</v>
      </c>
      <c r="F56" s="17" t="s">
        <v>667</v>
      </c>
      <c r="G56" s="17" t="s">
        <v>4689</v>
      </c>
      <c r="H56" s="17">
        <v>7180005345</v>
      </c>
    </row>
    <row r="57" spans="1:8" ht="39.9" customHeight="1" x14ac:dyDescent="0.2">
      <c r="A57" s="53">
        <v>5</v>
      </c>
      <c r="B57" s="17" t="s">
        <v>2646</v>
      </c>
      <c r="C57" s="17" t="s">
        <v>2647</v>
      </c>
      <c r="D57" s="17" t="s">
        <v>2640</v>
      </c>
      <c r="E57" s="55">
        <v>40242</v>
      </c>
      <c r="F57" s="17" t="s">
        <v>667</v>
      </c>
      <c r="G57" s="17" t="s">
        <v>4690</v>
      </c>
      <c r="H57" s="17">
        <v>7180005352</v>
      </c>
    </row>
    <row r="58" spans="1:8" ht="39.9" customHeight="1" x14ac:dyDescent="0.2">
      <c r="A58" s="53">
        <v>6</v>
      </c>
      <c r="B58" s="17" t="s">
        <v>2648</v>
      </c>
      <c r="C58" s="17" t="s">
        <v>2649</v>
      </c>
      <c r="D58" s="17" t="s">
        <v>2640</v>
      </c>
      <c r="E58" s="55">
        <v>40242</v>
      </c>
      <c r="F58" s="17" t="s">
        <v>667</v>
      </c>
      <c r="G58" s="17" t="s">
        <v>4691</v>
      </c>
      <c r="H58" s="17">
        <v>7180005360</v>
      </c>
    </row>
    <row r="59" spans="1:8" ht="39.9" customHeight="1" x14ac:dyDescent="0.2">
      <c r="B59" s="192" t="s">
        <v>29</v>
      </c>
      <c r="C59" s="57"/>
      <c r="D59" s="57"/>
      <c r="E59" s="57"/>
      <c r="F59" s="57"/>
      <c r="G59" s="57"/>
      <c r="H59" s="57"/>
    </row>
    <row r="60" spans="1:8" ht="39.9" customHeight="1" thickBot="1" x14ac:dyDescent="0.25">
      <c r="B60" s="13" t="s">
        <v>5362</v>
      </c>
      <c r="C60" s="13" t="s">
        <v>5363</v>
      </c>
      <c r="D60" s="13" t="s">
        <v>5364</v>
      </c>
      <c r="E60" s="13" t="s">
        <v>5365</v>
      </c>
      <c r="F60" s="13" t="s">
        <v>5366</v>
      </c>
      <c r="G60" s="13" t="s">
        <v>5368</v>
      </c>
      <c r="H60" s="13" t="s">
        <v>5367</v>
      </c>
    </row>
    <row r="61" spans="1:8" ht="39.9" customHeight="1" thickTop="1" x14ac:dyDescent="0.2">
      <c r="A61" s="53">
        <v>1</v>
      </c>
      <c r="B61" s="17" t="s">
        <v>2650</v>
      </c>
      <c r="C61" s="17" t="s">
        <v>2651</v>
      </c>
      <c r="D61" s="17" t="s">
        <v>366</v>
      </c>
      <c r="E61" s="56">
        <v>40969</v>
      </c>
      <c r="F61" s="17" t="s">
        <v>765</v>
      </c>
      <c r="G61" s="17" t="s">
        <v>4692</v>
      </c>
      <c r="H61" s="17">
        <v>7180011558</v>
      </c>
    </row>
    <row r="62" spans="1:8" ht="39.9" customHeight="1" x14ac:dyDescent="0.2">
      <c r="A62" s="53">
        <v>2</v>
      </c>
      <c r="B62" s="17" t="s">
        <v>2652</v>
      </c>
      <c r="C62" s="17" t="s">
        <v>2651</v>
      </c>
      <c r="D62" s="17" t="s">
        <v>366</v>
      </c>
      <c r="E62" s="56">
        <v>40969</v>
      </c>
      <c r="F62" s="17" t="s">
        <v>765</v>
      </c>
      <c r="G62" s="17" t="s">
        <v>4693</v>
      </c>
      <c r="H62" s="17">
        <v>7180011566</v>
      </c>
    </row>
    <row r="63" spans="1:8" ht="39.9" customHeight="1" x14ac:dyDescent="0.2">
      <c r="A63" s="53">
        <v>3</v>
      </c>
      <c r="B63" s="17" t="s">
        <v>2653</v>
      </c>
      <c r="C63" s="17" t="s">
        <v>2651</v>
      </c>
      <c r="D63" s="17" t="s">
        <v>366</v>
      </c>
      <c r="E63" s="56">
        <v>40969</v>
      </c>
      <c r="F63" s="17" t="s">
        <v>765</v>
      </c>
      <c r="G63" s="17" t="s">
        <v>4694</v>
      </c>
      <c r="H63" s="17">
        <v>7180011574</v>
      </c>
    </row>
    <row r="64" spans="1:8" ht="39.9" customHeight="1" x14ac:dyDescent="0.2">
      <c r="A64" s="53">
        <v>4</v>
      </c>
      <c r="B64" s="17" t="s">
        <v>2654</v>
      </c>
      <c r="C64" s="17" t="s">
        <v>2651</v>
      </c>
      <c r="D64" s="17" t="s">
        <v>366</v>
      </c>
      <c r="E64" s="56">
        <v>40969</v>
      </c>
      <c r="F64" s="17" t="s">
        <v>765</v>
      </c>
      <c r="G64" s="17" t="s">
        <v>4695</v>
      </c>
      <c r="H64" s="17">
        <v>7180011582</v>
      </c>
    </row>
    <row r="65" spans="1:8" ht="39.9" customHeight="1" x14ac:dyDescent="0.2">
      <c r="A65" s="53">
        <v>5</v>
      </c>
      <c r="B65" s="17" t="s">
        <v>2655</v>
      </c>
      <c r="C65" s="17" t="s">
        <v>2651</v>
      </c>
      <c r="D65" s="17" t="s">
        <v>366</v>
      </c>
      <c r="E65" s="56">
        <v>40969</v>
      </c>
      <c r="F65" s="17" t="s">
        <v>12764</v>
      </c>
      <c r="G65" s="17" t="s">
        <v>4696</v>
      </c>
      <c r="H65" s="17">
        <v>7180011590</v>
      </c>
    </row>
    <row r="66" spans="1:8" ht="39.9" customHeight="1" x14ac:dyDescent="0.2">
      <c r="A66" s="53">
        <v>6</v>
      </c>
      <c r="B66" s="17" t="s">
        <v>2656</v>
      </c>
      <c r="C66" s="17" t="s">
        <v>2651</v>
      </c>
      <c r="D66" s="17" t="s">
        <v>366</v>
      </c>
      <c r="E66" s="56">
        <v>40969</v>
      </c>
      <c r="F66" s="17" t="s">
        <v>765</v>
      </c>
      <c r="G66" s="17" t="s">
        <v>4697</v>
      </c>
      <c r="H66" s="17">
        <v>7180011608</v>
      </c>
    </row>
    <row r="67" spans="1:8" s="53" customFormat="1" ht="39.9" customHeight="1" x14ac:dyDescent="0.2">
      <c r="B67" s="192" t="s">
        <v>17542</v>
      </c>
      <c r="C67" s="57"/>
      <c r="D67" s="57"/>
      <c r="E67" s="57"/>
      <c r="F67" s="57"/>
      <c r="G67" s="57"/>
      <c r="H67" s="57"/>
    </row>
    <row r="68" spans="1:8" s="53" customFormat="1" ht="39.9" customHeight="1" thickBot="1" x14ac:dyDescent="0.25">
      <c r="B68" s="13" t="s">
        <v>5362</v>
      </c>
      <c r="C68" s="13" t="s">
        <v>5363</v>
      </c>
      <c r="D68" s="13" t="s">
        <v>5364</v>
      </c>
      <c r="E68" s="13" t="s">
        <v>5365</v>
      </c>
      <c r="F68" s="13" t="s">
        <v>5366</v>
      </c>
      <c r="G68" s="13" t="s">
        <v>5368</v>
      </c>
      <c r="H68" s="13" t="s">
        <v>5367</v>
      </c>
    </row>
    <row r="69" spans="1:8" s="53" customFormat="1" ht="39.9" customHeight="1" thickTop="1" x14ac:dyDescent="0.2">
      <c r="A69" s="53">
        <v>1</v>
      </c>
      <c r="B69" s="17" t="s">
        <v>17543</v>
      </c>
      <c r="C69" s="17"/>
      <c r="D69" s="17"/>
      <c r="E69" s="56" t="s">
        <v>17147</v>
      </c>
      <c r="F69" s="17" t="s">
        <v>17555</v>
      </c>
      <c r="G69" s="17" t="s">
        <v>17556</v>
      </c>
      <c r="H69" s="17">
        <v>1124106400</v>
      </c>
    </row>
    <row r="70" spans="1:8" s="53" customFormat="1" ht="71.55" customHeight="1" x14ac:dyDescent="0.2">
      <c r="A70" s="53">
        <v>2</v>
      </c>
      <c r="B70" s="17" t="s">
        <v>17544</v>
      </c>
      <c r="C70" s="17"/>
      <c r="D70" s="17"/>
      <c r="E70" s="56" t="s">
        <v>17141</v>
      </c>
      <c r="F70" s="17" t="s">
        <v>17555</v>
      </c>
      <c r="G70" s="17" t="s">
        <v>17557</v>
      </c>
      <c r="H70" s="17">
        <v>1124106061</v>
      </c>
    </row>
    <row r="71" spans="1:8" s="53" customFormat="1" ht="71.55" customHeight="1" x14ac:dyDescent="0.2">
      <c r="A71" s="53">
        <v>3</v>
      </c>
      <c r="B71" s="17" t="s">
        <v>17545</v>
      </c>
      <c r="C71" s="17"/>
      <c r="D71" s="17"/>
      <c r="E71" s="56" t="s">
        <v>17141</v>
      </c>
      <c r="F71" s="17" t="s">
        <v>16956</v>
      </c>
      <c r="G71" s="17" t="s">
        <v>17558</v>
      </c>
      <c r="H71" s="17">
        <v>1124106079</v>
      </c>
    </row>
    <row r="72" spans="1:8" s="53" customFormat="1" ht="71.55" customHeight="1" x14ac:dyDescent="0.2">
      <c r="A72" s="53">
        <v>4</v>
      </c>
      <c r="B72" s="17" t="s">
        <v>17546</v>
      </c>
      <c r="C72" s="17" t="s">
        <v>16744</v>
      </c>
      <c r="D72" s="17" t="s">
        <v>182</v>
      </c>
      <c r="E72" s="56" t="s">
        <v>17141</v>
      </c>
      <c r="F72" s="17" t="s">
        <v>16956</v>
      </c>
      <c r="G72" s="17" t="s">
        <v>17559</v>
      </c>
      <c r="H72" s="17">
        <v>1124106087</v>
      </c>
    </row>
    <row r="73" spans="1:8" s="53" customFormat="1" ht="39.9" customHeight="1" x14ac:dyDescent="0.2">
      <c r="A73" s="53">
        <v>5</v>
      </c>
      <c r="B73" s="17" t="s">
        <v>17547</v>
      </c>
      <c r="C73" s="17" t="s">
        <v>16744</v>
      </c>
      <c r="D73" s="17" t="s">
        <v>182</v>
      </c>
      <c r="E73" s="56" t="s">
        <v>16022</v>
      </c>
      <c r="F73" s="17" t="s">
        <v>16956</v>
      </c>
      <c r="G73" s="17" t="s">
        <v>17560</v>
      </c>
      <c r="H73" s="17">
        <v>1124076389</v>
      </c>
    </row>
    <row r="74" spans="1:8" s="53" customFormat="1" ht="39.9" customHeight="1" x14ac:dyDescent="0.2">
      <c r="A74" s="53">
        <v>6</v>
      </c>
      <c r="B74" s="17" t="s">
        <v>17548</v>
      </c>
      <c r="C74" s="17" t="s">
        <v>16745</v>
      </c>
      <c r="D74" s="17" t="s">
        <v>179</v>
      </c>
      <c r="E74" s="56" t="s">
        <v>17140</v>
      </c>
      <c r="F74" s="17" t="s">
        <v>16956</v>
      </c>
      <c r="G74" s="17" t="s">
        <v>17561</v>
      </c>
      <c r="H74" s="17">
        <v>1124076397</v>
      </c>
    </row>
    <row r="75" spans="1:8" s="53" customFormat="1" ht="39.9" customHeight="1" x14ac:dyDescent="0.2">
      <c r="A75" s="53">
        <v>7</v>
      </c>
      <c r="B75" s="17" t="s">
        <v>17549</v>
      </c>
      <c r="C75" s="17" t="s">
        <v>16746</v>
      </c>
      <c r="D75" s="17" t="s">
        <v>848</v>
      </c>
      <c r="E75" s="56" t="s">
        <v>17141</v>
      </c>
      <c r="F75" s="17" t="s">
        <v>16956</v>
      </c>
      <c r="G75" s="17" t="s">
        <v>17562</v>
      </c>
      <c r="H75" s="17">
        <v>1124076405</v>
      </c>
    </row>
    <row r="76" spans="1:8" s="53" customFormat="1" ht="39.9" customHeight="1" x14ac:dyDescent="0.2">
      <c r="A76" s="53">
        <v>8</v>
      </c>
      <c r="B76" s="17" t="s">
        <v>17550</v>
      </c>
      <c r="C76" s="17" t="s">
        <v>16746</v>
      </c>
      <c r="D76" s="17" t="s">
        <v>848</v>
      </c>
      <c r="E76" s="56" t="s">
        <v>17143</v>
      </c>
      <c r="F76" s="17" t="s">
        <v>16956</v>
      </c>
      <c r="G76" s="17" t="s">
        <v>17563</v>
      </c>
      <c r="H76" s="17">
        <v>1124106368</v>
      </c>
    </row>
    <row r="77" spans="1:8" s="53" customFormat="1" ht="39.9" customHeight="1" x14ac:dyDescent="0.2">
      <c r="A77" s="53">
        <v>9</v>
      </c>
      <c r="B77" s="17" t="s">
        <v>17551</v>
      </c>
      <c r="C77" s="17" t="s">
        <v>16747</v>
      </c>
      <c r="D77" s="17" t="s">
        <v>156</v>
      </c>
      <c r="E77" s="56" t="s">
        <v>17150</v>
      </c>
      <c r="F77" s="17" t="s">
        <v>16956</v>
      </c>
      <c r="G77" s="17" t="s">
        <v>17564</v>
      </c>
      <c r="H77" s="17">
        <v>1124106376</v>
      </c>
    </row>
    <row r="78" spans="1:8" s="53" customFormat="1" ht="39.9" customHeight="1" x14ac:dyDescent="0.2">
      <c r="A78" s="53">
        <v>10</v>
      </c>
      <c r="B78" s="17" t="s">
        <v>17552</v>
      </c>
      <c r="C78" s="17" t="s">
        <v>16748</v>
      </c>
      <c r="D78" s="17" t="s">
        <v>7443</v>
      </c>
      <c r="E78" s="56" t="s">
        <v>17146</v>
      </c>
      <c r="F78" s="17" t="s">
        <v>16956</v>
      </c>
      <c r="G78" s="17" t="s">
        <v>17565</v>
      </c>
      <c r="H78" s="17">
        <v>1124106384</v>
      </c>
    </row>
    <row r="79" spans="1:8" s="53" customFormat="1" ht="39.9" customHeight="1" x14ac:dyDescent="0.2">
      <c r="A79" s="53">
        <v>11</v>
      </c>
      <c r="B79" s="17" t="s">
        <v>17553</v>
      </c>
      <c r="C79" s="17" t="s">
        <v>16632</v>
      </c>
      <c r="D79" s="17" t="s">
        <v>287</v>
      </c>
      <c r="E79" s="56" t="s">
        <v>17147</v>
      </c>
      <c r="F79" s="17" t="s">
        <v>16956</v>
      </c>
      <c r="G79" s="17" t="s">
        <v>17566</v>
      </c>
      <c r="H79" s="17">
        <v>1124106392</v>
      </c>
    </row>
    <row r="80" spans="1:8" s="53" customFormat="1" ht="39.9" customHeight="1" x14ac:dyDescent="0.2">
      <c r="A80" s="53">
        <v>12</v>
      </c>
      <c r="B80" s="17" t="s">
        <v>17554</v>
      </c>
      <c r="C80" s="17" t="s">
        <v>16632</v>
      </c>
      <c r="D80" s="17" t="s">
        <v>287</v>
      </c>
      <c r="E80" s="56" t="s">
        <v>15739</v>
      </c>
      <c r="F80" s="17" t="s">
        <v>16956</v>
      </c>
      <c r="G80" s="17" t="s">
        <v>17567</v>
      </c>
      <c r="H80" s="17">
        <v>1124076413</v>
      </c>
    </row>
    <row r="81" spans="1:8" ht="39.9" customHeight="1" x14ac:dyDescent="0.2">
      <c r="B81" s="211" t="s">
        <v>12666</v>
      </c>
      <c r="C81" s="212"/>
      <c r="D81" s="212"/>
      <c r="E81" s="212"/>
      <c r="F81" s="212"/>
      <c r="G81" s="212"/>
      <c r="H81" s="212"/>
    </row>
    <row r="82" spans="1:8" ht="39.9" customHeight="1" thickBot="1" x14ac:dyDescent="0.25">
      <c r="B82" s="43" t="s">
        <v>8051</v>
      </c>
      <c r="C82" s="43" t="s">
        <v>5363</v>
      </c>
      <c r="D82" s="43" t="s">
        <v>5364</v>
      </c>
      <c r="E82" s="43" t="s">
        <v>5365</v>
      </c>
      <c r="F82" s="43" t="s">
        <v>5366</v>
      </c>
      <c r="G82" s="43" t="s">
        <v>8052</v>
      </c>
      <c r="H82" s="43" t="s">
        <v>5367</v>
      </c>
    </row>
    <row r="83" spans="1:8" ht="48" customHeight="1" thickTop="1" x14ac:dyDescent="0.2">
      <c r="A83" s="53">
        <v>1</v>
      </c>
      <c r="B83" s="88" t="s">
        <v>8025</v>
      </c>
      <c r="C83" s="88" t="s">
        <v>8026</v>
      </c>
      <c r="D83" s="88" t="s">
        <v>8027</v>
      </c>
      <c r="E83" s="332" t="s">
        <v>6973</v>
      </c>
      <c r="F83" s="88" t="s">
        <v>6947</v>
      </c>
      <c r="G83" s="88" t="s">
        <v>8028</v>
      </c>
      <c r="H83" s="88" t="s">
        <v>8029</v>
      </c>
    </row>
    <row r="84" spans="1:8" ht="48" customHeight="1" x14ac:dyDescent="0.2">
      <c r="A84" s="53">
        <v>2</v>
      </c>
      <c r="B84" s="88" t="s">
        <v>8030</v>
      </c>
      <c r="C84" s="88" t="s">
        <v>8026</v>
      </c>
      <c r="D84" s="88" t="s">
        <v>8027</v>
      </c>
      <c r="E84" s="332" t="s">
        <v>6966</v>
      </c>
      <c r="F84" s="88" t="s">
        <v>6947</v>
      </c>
      <c r="G84" s="88" t="s">
        <v>8031</v>
      </c>
      <c r="H84" s="88" t="s">
        <v>8032</v>
      </c>
    </row>
    <row r="85" spans="1:8" ht="48" customHeight="1" x14ac:dyDescent="0.2">
      <c r="A85" s="53">
        <v>3</v>
      </c>
      <c r="B85" s="88" t="s">
        <v>8033</v>
      </c>
      <c r="C85" s="88" t="s">
        <v>8026</v>
      </c>
      <c r="D85" s="88" t="s">
        <v>8027</v>
      </c>
      <c r="E85" s="332" t="s">
        <v>6971</v>
      </c>
      <c r="F85" s="88" t="s">
        <v>6947</v>
      </c>
      <c r="G85" s="88" t="s">
        <v>8034</v>
      </c>
      <c r="H85" s="88" t="s">
        <v>8035</v>
      </c>
    </row>
    <row r="86" spans="1:8" ht="48" customHeight="1" x14ac:dyDescent="0.2">
      <c r="A86" s="53">
        <v>4</v>
      </c>
      <c r="B86" s="88" t="s">
        <v>8036</v>
      </c>
      <c r="C86" s="88" t="s">
        <v>8026</v>
      </c>
      <c r="D86" s="88" t="s">
        <v>8027</v>
      </c>
      <c r="E86" s="332" t="s">
        <v>6970</v>
      </c>
      <c r="F86" s="88" t="s">
        <v>6947</v>
      </c>
      <c r="G86" s="88" t="s">
        <v>8037</v>
      </c>
      <c r="H86" s="88" t="s">
        <v>8038</v>
      </c>
    </row>
    <row r="87" spans="1:8" ht="48" customHeight="1" x14ac:dyDescent="0.2">
      <c r="A87" s="53">
        <v>5</v>
      </c>
      <c r="B87" s="88" t="s">
        <v>8039</v>
      </c>
      <c r="C87" s="88" t="s">
        <v>8026</v>
      </c>
      <c r="D87" s="88" t="s">
        <v>8027</v>
      </c>
      <c r="E87" s="332" t="s">
        <v>7041</v>
      </c>
      <c r="F87" s="88" t="s">
        <v>6947</v>
      </c>
      <c r="G87" s="88" t="s">
        <v>8040</v>
      </c>
      <c r="H87" s="88" t="s">
        <v>8041</v>
      </c>
    </row>
    <row r="88" spans="1:8" ht="48" customHeight="1" x14ac:dyDescent="0.2">
      <c r="A88" s="53">
        <v>6</v>
      </c>
      <c r="B88" s="88" t="s">
        <v>8042</v>
      </c>
      <c r="C88" s="88" t="s">
        <v>8026</v>
      </c>
      <c r="D88" s="88" t="s">
        <v>8027</v>
      </c>
      <c r="E88" s="332" t="s">
        <v>6969</v>
      </c>
      <c r="F88" s="88" t="s">
        <v>6947</v>
      </c>
      <c r="G88" s="88" t="s">
        <v>8043</v>
      </c>
      <c r="H88" s="88" t="s">
        <v>8044</v>
      </c>
    </row>
    <row r="89" spans="1:8" ht="48" customHeight="1" x14ac:dyDescent="0.2">
      <c r="A89" s="53">
        <v>7</v>
      </c>
      <c r="B89" s="88" t="s">
        <v>8045</v>
      </c>
      <c r="C89" s="88" t="s">
        <v>8026</v>
      </c>
      <c r="D89" s="88" t="s">
        <v>8027</v>
      </c>
      <c r="E89" s="332" t="s">
        <v>6974</v>
      </c>
      <c r="F89" s="88" t="s">
        <v>6947</v>
      </c>
      <c r="G89" s="88" t="s">
        <v>8046</v>
      </c>
      <c r="H89" s="88" t="s">
        <v>8047</v>
      </c>
    </row>
    <row r="90" spans="1:8" ht="48" customHeight="1" x14ac:dyDescent="0.2">
      <c r="A90" s="53">
        <v>8</v>
      </c>
      <c r="B90" s="88" t="s">
        <v>8048</v>
      </c>
      <c r="C90" s="88" t="s">
        <v>8026</v>
      </c>
      <c r="D90" s="88" t="s">
        <v>8027</v>
      </c>
      <c r="E90" s="332" t="s">
        <v>6974</v>
      </c>
      <c r="F90" s="88" t="s">
        <v>6947</v>
      </c>
      <c r="G90" s="88" t="s">
        <v>8049</v>
      </c>
      <c r="H90" s="88" t="s">
        <v>8050</v>
      </c>
    </row>
    <row r="91" spans="1:8" ht="39.9" customHeight="1" x14ac:dyDescent="0.2">
      <c r="B91" s="211" t="s">
        <v>12665</v>
      </c>
      <c r="C91" s="212"/>
      <c r="D91" s="212"/>
      <c r="E91" s="212"/>
      <c r="F91" s="212"/>
      <c r="G91" s="212"/>
      <c r="H91" s="212"/>
    </row>
    <row r="92" spans="1:8" ht="39.9" customHeight="1" thickBot="1" x14ac:dyDescent="0.25">
      <c r="B92" s="43" t="s">
        <v>5362</v>
      </c>
      <c r="C92" s="43" t="s">
        <v>5363</v>
      </c>
      <c r="D92" s="43" t="s">
        <v>5364</v>
      </c>
      <c r="E92" s="43" t="s">
        <v>5365</v>
      </c>
      <c r="F92" s="43" t="s">
        <v>5366</v>
      </c>
      <c r="G92" s="43" t="s">
        <v>5368</v>
      </c>
      <c r="H92" s="43" t="s">
        <v>5367</v>
      </c>
    </row>
    <row r="93" spans="1:8" ht="39.9" customHeight="1" thickTop="1" x14ac:dyDescent="0.2">
      <c r="A93" s="53">
        <v>1</v>
      </c>
      <c r="B93" s="88" t="s">
        <v>12765</v>
      </c>
      <c r="C93" s="88" t="s">
        <v>12768</v>
      </c>
      <c r="D93" s="88" t="s">
        <v>182</v>
      </c>
      <c r="E93" s="332" t="s">
        <v>11543</v>
      </c>
      <c r="F93" s="88" t="s">
        <v>12692</v>
      </c>
      <c r="G93" s="88" t="s">
        <v>12769</v>
      </c>
      <c r="H93" s="88" t="s">
        <v>12770</v>
      </c>
    </row>
    <row r="94" spans="1:8" ht="39.9" customHeight="1" x14ac:dyDescent="0.2">
      <c r="A94" s="53">
        <v>2</v>
      </c>
      <c r="B94" s="88" t="s">
        <v>12766</v>
      </c>
      <c r="C94" s="88" t="s">
        <v>12768</v>
      </c>
      <c r="D94" s="88" t="s">
        <v>182</v>
      </c>
      <c r="E94" s="332" t="s">
        <v>11533</v>
      </c>
      <c r="F94" s="88" t="s">
        <v>12692</v>
      </c>
      <c r="G94" s="88" t="s">
        <v>12771</v>
      </c>
      <c r="H94" s="88" t="s">
        <v>12772</v>
      </c>
    </row>
    <row r="95" spans="1:8" ht="39.9" customHeight="1" x14ac:dyDescent="0.2">
      <c r="A95" s="53">
        <v>3</v>
      </c>
      <c r="B95" s="88" t="s">
        <v>12767</v>
      </c>
      <c r="C95" s="88" t="s">
        <v>12768</v>
      </c>
      <c r="D95" s="88" t="s">
        <v>182</v>
      </c>
      <c r="E95" s="332" t="s">
        <v>11446</v>
      </c>
      <c r="F95" s="88" t="s">
        <v>12692</v>
      </c>
      <c r="G95" s="88" t="s">
        <v>12773</v>
      </c>
      <c r="H95" s="88" t="s">
        <v>12774</v>
      </c>
    </row>
    <row r="96" spans="1:8" ht="39.9" customHeight="1" x14ac:dyDescent="0.2">
      <c r="B96" s="192" t="s">
        <v>30</v>
      </c>
      <c r="C96" s="57"/>
      <c r="D96" s="57"/>
      <c r="E96" s="57"/>
      <c r="F96" s="57"/>
      <c r="G96" s="57"/>
      <c r="H96" s="57"/>
    </row>
    <row r="97" spans="1:8" ht="39.9" customHeight="1" thickBot="1" x14ac:dyDescent="0.25">
      <c r="B97" s="13" t="s">
        <v>5362</v>
      </c>
      <c r="C97" s="13" t="s">
        <v>5363</v>
      </c>
      <c r="D97" s="13" t="s">
        <v>5364</v>
      </c>
      <c r="E97" s="13" t="s">
        <v>5365</v>
      </c>
      <c r="F97" s="13" t="s">
        <v>5366</v>
      </c>
      <c r="G97" s="13" t="s">
        <v>5368</v>
      </c>
      <c r="H97" s="13" t="s">
        <v>5367</v>
      </c>
    </row>
    <row r="98" spans="1:8" ht="39.9" customHeight="1" thickTop="1" x14ac:dyDescent="0.2">
      <c r="A98" s="53">
        <v>1</v>
      </c>
      <c r="B98" s="17" t="s">
        <v>2657</v>
      </c>
      <c r="C98" s="17" t="s">
        <v>2658</v>
      </c>
      <c r="D98" s="17" t="s">
        <v>176</v>
      </c>
      <c r="E98" s="55">
        <v>38938</v>
      </c>
      <c r="F98" s="17" t="s">
        <v>667</v>
      </c>
      <c r="G98" s="17" t="s">
        <v>4698</v>
      </c>
      <c r="H98" s="17">
        <v>7180005162</v>
      </c>
    </row>
    <row r="99" spans="1:8" ht="39.9" customHeight="1" x14ac:dyDescent="0.2">
      <c r="A99" s="53">
        <v>2</v>
      </c>
      <c r="B99" s="17" t="s">
        <v>2659</v>
      </c>
      <c r="C99" s="17" t="s">
        <v>2660</v>
      </c>
      <c r="D99" s="17" t="s">
        <v>274</v>
      </c>
      <c r="E99" s="55">
        <v>39187</v>
      </c>
      <c r="F99" s="17" t="s">
        <v>667</v>
      </c>
      <c r="G99" s="17" t="s">
        <v>4699</v>
      </c>
      <c r="H99" s="17">
        <v>7180005170</v>
      </c>
    </row>
    <row r="100" spans="1:8" ht="39.9" customHeight="1" x14ac:dyDescent="0.2">
      <c r="A100" s="53">
        <v>3</v>
      </c>
      <c r="B100" s="17" t="s">
        <v>2661</v>
      </c>
      <c r="C100" s="17" t="s">
        <v>2660</v>
      </c>
      <c r="D100" s="17" t="s">
        <v>274</v>
      </c>
      <c r="E100" s="55">
        <v>39187</v>
      </c>
      <c r="F100" s="17" t="s">
        <v>667</v>
      </c>
      <c r="G100" s="17" t="s">
        <v>4700</v>
      </c>
      <c r="H100" s="17">
        <v>7180005188</v>
      </c>
    </row>
    <row r="101" spans="1:8" ht="39.9" customHeight="1" x14ac:dyDescent="0.2">
      <c r="A101" s="53">
        <v>4</v>
      </c>
      <c r="B101" s="17" t="s">
        <v>2662</v>
      </c>
      <c r="C101" s="17" t="s">
        <v>2660</v>
      </c>
      <c r="D101" s="17" t="s">
        <v>274</v>
      </c>
      <c r="E101" s="55">
        <v>39187</v>
      </c>
      <c r="F101" s="17" t="s">
        <v>667</v>
      </c>
      <c r="G101" s="17" t="s">
        <v>4701</v>
      </c>
      <c r="H101" s="17">
        <v>7180005196</v>
      </c>
    </row>
    <row r="102" spans="1:8" ht="39.9" customHeight="1" x14ac:dyDescent="0.2">
      <c r="A102" s="53">
        <v>5</v>
      </c>
      <c r="B102" s="17" t="s">
        <v>2663</v>
      </c>
      <c r="C102" s="17" t="s">
        <v>2660</v>
      </c>
      <c r="D102" s="17" t="s">
        <v>274</v>
      </c>
      <c r="E102" s="55">
        <v>39187</v>
      </c>
      <c r="F102" s="17" t="s">
        <v>667</v>
      </c>
      <c r="G102" s="17" t="s">
        <v>4702</v>
      </c>
      <c r="H102" s="17">
        <v>7180005204</v>
      </c>
    </row>
    <row r="103" spans="1:8" ht="39.9" customHeight="1" x14ac:dyDescent="0.2">
      <c r="A103" s="53">
        <v>6</v>
      </c>
      <c r="B103" s="17" t="s">
        <v>2664</v>
      </c>
      <c r="C103" s="17" t="s">
        <v>2660</v>
      </c>
      <c r="D103" s="17" t="s">
        <v>274</v>
      </c>
      <c r="E103" s="55">
        <v>39187</v>
      </c>
      <c r="F103" s="17" t="s">
        <v>667</v>
      </c>
      <c r="G103" s="17" t="s">
        <v>4703</v>
      </c>
      <c r="H103" s="17">
        <v>7180005212</v>
      </c>
    </row>
    <row r="104" spans="1:8" ht="39.9" customHeight="1" x14ac:dyDescent="0.2">
      <c r="A104" s="53">
        <v>7</v>
      </c>
      <c r="B104" s="17" t="s">
        <v>2665</v>
      </c>
      <c r="C104" s="17" t="s">
        <v>2660</v>
      </c>
      <c r="D104" s="17" t="s">
        <v>274</v>
      </c>
      <c r="E104" s="55">
        <v>39187</v>
      </c>
      <c r="F104" s="17" t="s">
        <v>667</v>
      </c>
      <c r="G104" s="17" t="s">
        <v>4704</v>
      </c>
      <c r="H104" s="17">
        <v>7180005220</v>
      </c>
    </row>
    <row r="105" spans="1:8" ht="39.9" customHeight="1" x14ac:dyDescent="0.2">
      <c r="A105" s="53">
        <v>8</v>
      </c>
      <c r="B105" s="17" t="s">
        <v>2666</v>
      </c>
      <c r="C105" s="17" t="s">
        <v>2660</v>
      </c>
      <c r="D105" s="17" t="s">
        <v>274</v>
      </c>
      <c r="E105" s="55">
        <v>39178</v>
      </c>
      <c r="F105" s="17" t="s">
        <v>667</v>
      </c>
      <c r="G105" s="17" t="s">
        <v>4705</v>
      </c>
      <c r="H105" s="17">
        <v>7180005238</v>
      </c>
    </row>
    <row r="106" spans="1:8" ht="39.9" customHeight="1" x14ac:dyDescent="0.2">
      <c r="A106" s="53">
        <v>9</v>
      </c>
      <c r="B106" s="17" t="s">
        <v>2667</v>
      </c>
      <c r="C106" s="17" t="s">
        <v>2660</v>
      </c>
      <c r="D106" s="17" t="s">
        <v>274</v>
      </c>
      <c r="E106" s="55">
        <v>39187</v>
      </c>
      <c r="F106" s="17" t="s">
        <v>667</v>
      </c>
      <c r="G106" s="17" t="s">
        <v>4706</v>
      </c>
      <c r="H106" s="17">
        <v>7180005246</v>
      </c>
    </row>
    <row r="107" spans="1:8" ht="39.9" customHeight="1" x14ac:dyDescent="0.2">
      <c r="A107" s="53">
        <v>10</v>
      </c>
      <c r="B107" s="17" t="s">
        <v>2668</v>
      </c>
      <c r="C107" s="17" t="s">
        <v>2669</v>
      </c>
      <c r="D107" s="17" t="s">
        <v>233</v>
      </c>
      <c r="E107" s="56">
        <v>40238</v>
      </c>
      <c r="F107" s="17" t="s">
        <v>667</v>
      </c>
      <c r="G107" s="17" t="s">
        <v>4707</v>
      </c>
      <c r="H107" s="17">
        <v>7180005253</v>
      </c>
    </row>
    <row r="108" spans="1:8" ht="39.9" customHeight="1" x14ac:dyDescent="0.2">
      <c r="A108" s="53">
        <v>11</v>
      </c>
      <c r="B108" s="17" t="s">
        <v>2670</v>
      </c>
      <c r="C108" s="17" t="s">
        <v>2669</v>
      </c>
      <c r="D108" s="17" t="s">
        <v>233</v>
      </c>
      <c r="E108" s="56">
        <v>40238</v>
      </c>
      <c r="F108" s="17" t="s">
        <v>667</v>
      </c>
      <c r="G108" s="17" t="s">
        <v>4708</v>
      </c>
      <c r="H108" s="17">
        <v>7180005261</v>
      </c>
    </row>
    <row r="109" spans="1:8" ht="39.9" customHeight="1" x14ac:dyDescent="0.2">
      <c r="A109" s="53">
        <v>12</v>
      </c>
      <c r="B109" s="17" t="s">
        <v>2671</v>
      </c>
      <c r="C109" s="17" t="s">
        <v>2669</v>
      </c>
      <c r="D109" s="17" t="s">
        <v>233</v>
      </c>
      <c r="E109" s="56">
        <v>40238</v>
      </c>
      <c r="F109" s="17" t="s">
        <v>667</v>
      </c>
      <c r="G109" s="17" t="s">
        <v>4709</v>
      </c>
      <c r="H109" s="17">
        <v>7180005279</v>
      </c>
    </row>
    <row r="110" spans="1:8" ht="39.9" customHeight="1" x14ac:dyDescent="0.2">
      <c r="A110" s="53">
        <v>13</v>
      </c>
      <c r="B110" s="17" t="s">
        <v>2672</v>
      </c>
      <c r="C110" s="17" t="s">
        <v>2669</v>
      </c>
      <c r="D110" s="17" t="s">
        <v>233</v>
      </c>
      <c r="E110" s="56">
        <v>40238</v>
      </c>
      <c r="F110" s="17" t="s">
        <v>667</v>
      </c>
      <c r="G110" s="17" t="s">
        <v>4710</v>
      </c>
      <c r="H110" s="17">
        <v>7180005287</v>
      </c>
    </row>
    <row r="111" spans="1:8" ht="39.9" customHeight="1" x14ac:dyDescent="0.2">
      <c r="A111" s="53">
        <v>14</v>
      </c>
      <c r="B111" s="17" t="s">
        <v>2673</v>
      </c>
      <c r="C111" s="17" t="s">
        <v>2669</v>
      </c>
      <c r="D111" s="17" t="s">
        <v>233</v>
      </c>
      <c r="E111" s="56">
        <v>40238</v>
      </c>
      <c r="F111" s="17" t="s">
        <v>667</v>
      </c>
      <c r="G111" s="17" t="s">
        <v>4711</v>
      </c>
      <c r="H111" s="17">
        <v>7180005295</v>
      </c>
    </row>
    <row r="112" spans="1:8" ht="39.9" customHeight="1" x14ac:dyDescent="0.2">
      <c r="A112" s="53">
        <v>15</v>
      </c>
      <c r="B112" s="17" t="s">
        <v>2674</v>
      </c>
      <c r="C112" s="17" t="s">
        <v>2669</v>
      </c>
      <c r="D112" s="17" t="s">
        <v>233</v>
      </c>
      <c r="E112" s="56">
        <v>40238</v>
      </c>
      <c r="F112" s="17" t="s">
        <v>667</v>
      </c>
      <c r="G112" s="17" t="s">
        <v>4712</v>
      </c>
      <c r="H112" s="17">
        <v>7180005303</v>
      </c>
    </row>
    <row r="113" spans="1:8" ht="39.9" customHeight="1" x14ac:dyDescent="0.2">
      <c r="B113" s="192" t="s">
        <v>14087</v>
      </c>
      <c r="C113" s="57"/>
      <c r="D113" s="57"/>
      <c r="E113" s="57"/>
      <c r="F113" s="57"/>
      <c r="G113" s="57"/>
      <c r="H113" s="57"/>
    </row>
    <row r="114" spans="1:8" ht="39.9" customHeight="1" thickBot="1" x14ac:dyDescent="0.25">
      <c r="B114" s="13" t="s">
        <v>5362</v>
      </c>
      <c r="C114" s="13" t="s">
        <v>5363</v>
      </c>
      <c r="D114" s="13" t="s">
        <v>5364</v>
      </c>
      <c r="E114" s="13" t="s">
        <v>5365</v>
      </c>
      <c r="F114" s="13" t="s">
        <v>5366</v>
      </c>
      <c r="G114" s="13" t="s">
        <v>5368</v>
      </c>
      <c r="H114" s="13" t="s">
        <v>5367</v>
      </c>
    </row>
    <row r="115" spans="1:8" s="231" customFormat="1" ht="39.9" customHeight="1" thickTop="1" x14ac:dyDescent="0.2">
      <c r="A115" s="57">
        <v>1</v>
      </c>
      <c r="B115" s="104" t="s">
        <v>14088</v>
      </c>
      <c r="C115" s="105" t="s">
        <v>14089</v>
      </c>
      <c r="D115" s="105" t="s">
        <v>3886</v>
      </c>
      <c r="E115" s="106" t="s">
        <v>11822</v>
      </c>
      <c r="F115" s="17" t="s">
        <v>14120</v>
      </c>
      <c r="G115" s="106" t="s">
        <v>14090</v>
      </c>
      <c r="H115" s="105" t="s">
        <v>14091</v>
      </c>
    </row>
    <row r="116" spans="1:8" s="231" customFormat="1" ht="39.9" customHeight="1" x14ac:dyDescent="0.2">
      <c r="A116" s="57">
        <v>2</v>
      </c>
      <c r="B116" s="104" t="s">
        <v>14092</v>
      </c>
      <c r="C116" s="105" t="s">
        <v>14089</v>
      </c>
      <c r="D116" s="105" t="s">
        <v>3886</v>
      </c>
      <c r="E116" s="106" t="s">
        <v>11822</v>
      </c>
      <c r="F116" s="17" t="s">
        <v>14120</v>
      </c>
      <c r="G116" s="106" t="s">
        <v>14093</v>
      </c>
      <c r="H116" s="105" t="s">
        <v>14094</v>
      </c>
    </row>
    <row r="117" spans="1:8" s="231" customFormat="1" ht="39.9" customHeight="1" x14ac:dyDescent="0.2">
      <c r="A117" s="57">
        <v>3</v>
      </c>
      <c r="B117" s="104" t="s">
        <v>14095</v>
      </c>
      <c r="C117" s="105" t="s">
        <v>14089</v>
      </c>
      <c r="D117" s="105" t="s">
        <v>3886</v>
      </c>
      <c r="E117" s="106" t="s">
        <v>11822</v>
      </c>
      <c r="F117" s="17" t="s">
        <v>14119</v>
      </c>
      <c r="G117" s="106" t="s">
        <v>14096</v>
      </c>
      <c r="H117" s="105" t="s">
        <v>14097</v>
      </c>
    </row>
    <row r="118" spans="1:8" s="231" customFormat="1" ht="39.9" customHeight="1" x14ac:dyDescent="0.2">
      <c r="A118" s="57">
        <v>4</v>
      </c>
      <c r="B118" s="104" t="s">
        <v>14098</v>
      </c>
      <c r="C118" s="105" t="s">
        <v>14089</v>
      </c>
      <c r="D118" s="105" t="s">
        <v>3886</v>
      </c>
      <c r="E118" s="106" t="s">
        <v>11822</v>
      </c>
      <c r="F118" s="17" t="s">
        <v>14119</v>
      </c>
      <c r="G118" s="106" t="s">
        <v>14099</v>
      </c>
      <c r="H118" s="105" t="s">
        <v>14100</v>
      </c>
    </row>
    <row r="119" spans="1:8" s="231" customFormat="1" ht="39.9" customHeight="1" x14ac:dyDescent="0.2">
      <c r="A119" s="57">
        <v>5</v>
      </c>
      <c r="B119" s="104" t="s">
        <v>14101</v>
      </c>
      <c r="C119" s="105" t="s">
        <v>14089</v>
      </c>
      <c r="D119" s="105" t="s">
        <v>3886</v>
      </c>
      <c r="E119" s="106" t="s">
        <v>11822</v>
      </c>
      <c r="F119" s="17" t="s">
        <v>14119</v>
      </c>
      <c r="G119" s="106" t="s">
        <v>14102</v>
      </c>
      <c r="H119" s="105" t="s">
        <v>14103</v>
      </c>
    </row>
    <row r="120" spans="1:8" s="231" customFormat="1" ht="39.9" customHeight="1" x14ac:dyDescent="0.2">
      <c r="A120" s="57">
        <v>6</v>
      </c>
      <c r="B120" s="104" t="s">
        <v>14104</v>
      </c>
      <c r="C120" s="105" t="s">
        <v>14089</v>
      </c>
      <c r="D120" s="105" t="s">
        <v>3886</v>
      </c>
      <c r="E120" s="106" t="s">
        <v>11822</v>
      </c>
      <c r="F120" s="17" t="s">
        <v>14119</v>
      </c>
      <c r="G120" s="106" t="s">
        <v>14105</v>
      </c>
      <c r="H120" s="105" t="s">
        <v>14106</v>
      </c>
    </row>
    <row r="121" spans="1:8" s="231" customFormat="1" ht="39.9" customHeight="1" x14ac:dyDescent="0.2">
      <c r="A121" s="57">
        <v>7</v>
      </c>
      <c r="B121" s="104" t="s">
        <v>14107</v>
      </c>
      <c r="C121" s="105" t="s">
        <v>14089</v>
      </c>
      <c r="D121" s="105" t="s">
        <v>3886</v>
      </c>
      <c r="E121" s="106" t="s">
        <v>11822</v>
      </c>
      <c r="F121" s="17" t="s">
        <v>14119</v>
      </c>
      <c r="G121" s="106" t="s">
        <v>14108</v>
      </c>
      <c r="H121" s="105" t="s">
        <v>14109</v>
      </c>
    </row>
    <row r="122" spans="1:8" s="231" customFormat="1" ht="39.9" customHeight="1" x14ac:dyDescent="0.2">
      <c r="A122" s="57">
        <v>8</v>
      </c>
      <c r="B122" s="104" t="s">
        <v>14110</v>
      </c>
      <c r="C122" s="105" t="s">
        <v>14089</v>
      </c>
      <c r="D122" s="105" t="s">
        <v>3886</v>
      </c>
      <c r="E122" s="106" t="s">
        <v>11822</v>
      </c>
      <c r="F122" s="17" t="s">
        <v>14119</v>
      </c>
      <c r="G122" s="106" t="s">
        <v>14111</v>
      </c>
      <c r="H122" s="105" t="s">
        <v>14112</v>
      </c>
    </row>
    <row r="123" spans="1:8" s="231" customFormat="1" ht="39.9" customHeight="1" x14ac:dyDescent="0.2">
      <c r="A123" s="57">
        <v>9</v>
      </c>
      <c r="B123" s="104" t="s">
        <v>14113</v>
      </c>
      <c r="C123" s="105" t="s">
        <v>14089</v>
      </c>
      <c r="D123" s="105" t="s">
        <v>3886</v>
      </c>
      <c r="E123" s="106" t="s">
        <v>11822</v>
      </c>
      <c r="F123" s="17" t="s">
        <v>14119</v>
      </c>
      <c r="G123" s="106" t="s">
        <v>14114</v>
      </c>
      <c r="H123" s="105" t="s">
        <v>14115</v>
      </c>
    </row>
    <row r="124" spans="1:8" s="231" customFormat="1" ht="39.9" customHeight="1" x14ac:dyDescent="0.2">
      <c r="A124" s="57">
        <v>10</v>
      </c>
      <c r="B124" s="104" t="s">
        <v>14116</v>
      </c>
      <c r="C124" s="105" t="s">
        <v>14089</v>
      </c>
      <c r="D124" s="105" t="s">
        <v>3886</v>
      </c>
      <c r="E124" s="106" t="s">
        <v>11822</v>
      </c>
      <c r="F124" s="17" t="s">
        <v>14119</v>
      </c>
      <c r="G124" s="106" t="s">
        <v>14117</v>
      </c>
      <c r="H124" s="105" t="s">
        <v>14118</v>
      </c>
    </row>
    <row r="125" spans="1:8" ht="39.9" customHeight="1" x14ac:dyDescent="0.2">
      <c r="B125" s="192" t="s">
        <v>31</v>
      </c>
      <c r="C125" s="57"/>
      <c r="D125" s="57"/>
      <c r="E125" s="57"/>
      <c r="F125" s="57"/>
      <c r="G125" s="57"/>
      <c r="H125" s="57"/>
    </row>
    <row r="126" spans="1:8" ht="39.9" customHeight="1" thickBot="1" x14ac:dyDescent="0.25">
      <c r="B126" s="13" t="s">
        <v>5362</v>
      </c>
      <c r="C126" s="13" t="s">
        <v>5363</v>
      </c>
      <c r="D126" s="13" t="s">
        <v>5364</v>
      </c>
      <c r="E126" s="13" t="s">
        <v>5365</v>
      </c>
      <c r="F126" s="13" t="s">
        <v>5366</v>
      </c>
      <c r="G126" s="13" t="s">
        <v>5368</v>
      </c>
      <c r="H126" s="13" t="s">
        <v>5367</v>
      </c>
    </row>
    <row r="127" spans="1:8" ht="39.9" customHeight="1" thickTop="1" x14ac:dyDescent="0.2">
      <c r="A127" s="53">
        <v>1</v>
      </c>
      <c r="B127" s="78" t="s">
        <v>2675</v>
      </c>
      <c r="C127" s="78" t="s">
        <v>2676</v>
      </c>
      <c r="D127" s="78" t="s">
        <v>2222</v>
      </c>
      <c r="E127" s="78">
        <v>2012.11</v>
      </c>
      <c r="F127" s="78" t="s">
        <v>766</v>
      </c>
      <c r="G127" s="78" t="s">
        <v>4713</v>
      </c>
      <c r="H127" s="78">
        <v>7180019403</v>
      </c>
    </row>
    <row r="128" spans="1:8" ht="39.9" customHeight="1" x14ac:dyDescent="0.2">
      <c r="A128" s="53">
        <v>2</v>
      </c>
      <c r="B128" s="17" t="s">
        <v>2677</v>
      </c>
      <c r="C128" s="17" t="s">
        <v>2676</v>
      </c>
      <c r="D128" s="17" t="s">
        <v>2222</v>
      </c>
      <c r="E128" s="17">
        <v>2013.2</v>
      </c>
      <c r="F128" s="17" t="s">
        <v>766</v>
      </c>
      <c r="G128" s="17" t="s">
        <v>4714</v>
      </c>
      <c r="H128" s="17">
        <v>7180019411</v>
      </c>
    </row>
    <row r="129" spans="1:8" ht="39.9" customHeight="1" x14ac:dyDescent="0.2">
      <c r="A129" s="53">
        <v>3</v>
      </c>
      <c r="B129" s="17" t="s">
        <v>2678</v>
      </c>
      <c r="C129" s="17"/>
      <c r="D129" s="17" t="s">
        <v>2222</v>
      </c>
      <c r="E129" s="17">
        <v>2013.3</v>
      </c>
      <c r="F129" s="17" t="s">
        <v>766</v>
      </c>
      <c r="G129" s="17" t="s">
        <v>4715</v>
      </c>
      <c r="H129" s="17">
        <v>7180019429</v>
      </c>
    </row>
    <row r="130" spans="1:8" ht="39.9" customHeight="1" x14ac:dyDescent="0.2">
      <c r="B130" s="192" t="s">
        <v>32</v>
      </c>
      <c r="C130" s="57"/>
      <c r="D130" s="57"/>
      <c r="E130" s="57"/>
      <c r="F130" s="57"/>
      <c r="G130" s="57"/>
      <c r="H130" s="57"/>
    </row>
    <row r="131" spans="1:8" ht="39.9" customHeight="1" thickBot="1" x14ac:dyDescent="0.25">
      <c r="B131" s="13" t="s">
        <v>5362</v>
      </c>
      <c r="C131" s="13" t="s">
        <v>5363</v>
      </c>
      <c r="D131" s="13" t="s">
        <v>5364</v>
      </c>
      <c r="E131" s="13" t="s">
        <v>5365</v>
      </c>
      <c r="F131" s="13" t="s">
        <v>5366</v>
      </c>
      <c r="G131" s="13" t="s">
        <v>5368</v>
      </c>
      <c r="H131" s="13" t="s">
        <v>5367</v>
      </c>
    </row>
    <row r="132" spans="1:8" ht="39.9" customHeight="1" thickTop="1" x14ac:dyDescent="0.2">
      <c r="A132" s="53">
        <v>1</v>
      </c>
      <c r="B132" s="17" t="s">
        <v>2679</v>
      </c>
      <c r="C132" s="17" t="s">
        <v>2490</v>
      </c>
      <c r="D132" s="17" t="s">
        <v>137</v>
      </c>
      <c r="E132" s="17">
        <v>2013.4</v>
      </c>
      <c r="F132" s="17" t="s">
        <v>766</v>
      </c>
      <c r="G132" s="17" t="s">
        <v>4716</v>
      </c>
      <c r="H132" s="17">
        <v>7180019437</v>
      </c>
    </row>
    <row r="133" spans="1:8" ht="39.9" customHeight="1" x14ac:dyDescent="0.2">
      <c r="A133" s="53">
        <v>2</v>
      </c>
      <c r="B133" s="17" t="s">
        <v>2680</v>
      </c>
      <c r="C133" s="17" t="s">
        <v>2490</v>
      </c>
      <c r="D133" s="17" t="s">
        <v>137</v>
      </c>
      <c r="E133" s="17">
        <v>2013.4</v>
      </c>
      <c r="F133" s="17" t="s">
        <v>766</v>
      </c>
      <c r="G133" s="17" t="s">
        <v>4717</v>
      </c>
      <c r="H133" s="17">
        <v>7180019445</v>
      </c>
    </row>
    <row r="134" spans="1:8" ht="39.9" customHeight="1" x14ac:dyDescent="0.2">
      <c r="A134" s="53">
        <v>3</v>
      </c>
      <c r="B134" s="17" t="s">
        <v>2681</v>
      </c>
      <c r="C134" s="17" t="s">
        <v>2490</v>
      </c>
      <c r="D134" s="17" t="s">
        <v>137</v>
      </c>
      <c r="E134" s="17">
        <v>2013.4</v>
      </c>
      <c r="F134" s="17" t="s">
        <v>766</v>
      </c>
      <c r="G134" s="17" t="s">
        <v>4718</v>
      </c>
      <c r="H134" s="17">
        <v>7180019452</v>
      </c>
    </row>
    <row r="135" spans="1:8" ht="39.9" customHeight="1" x14ac:dyDescent="0.2">
      <c r="A135" s="53">
        <v>4</v>
      </c>
      <c r="B135" s="17" t="s">
        <v>2682</v>
      </c>
      <c r="C135" s="17" t="s">
        <v>2490</v>
      </c>
      <c r="D135" s="17" t="s">
        <v>137</v>
      </c>
      <c r="E135" s="17">
        <v>2013.4</v>
      </c>
      <c r="F135" s="17" t="s">
        <v>766</v>
      </c>
      <c r="G135" s="17" t="s">
        <v>4719</v>
      </c>
      <c r="H135" s="17">
        <v>7180019460</v>
      </c>
    </row>
    <row r="136" spans="1:8" ht="39.9" customHeight="1" x14ac:dyDescent="0.2">
      <c r="A136" s="333">
        <v>5</v>
      </c>
      <c r="B136" s="17" t="s">
        <v>2683</v>
      </c>
      <c r="C136" s="17" t="s">
        <v>2490</v>
      </c>
      <c r="D136" s="17" t="s">
        <v>137</v>
      </c>
      <c r="E136" s="17">
        <v>2013.4</v>
      </c>
      <c r="F136" s="17" t="s">
        <v>766</v>
      </c>
      <c r="G136" s="17" t="s">
        <v>4720</v>
      </c>
      <c r="H136" s="17">
        <v>7180019478</v>
      </c>
    </row>
  </sheetData>
  <mergeCells count="1">
    <mergeCell ref="B31:C31"/>
  </mergeCells>
  <phoneticPr fontId="5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&amp;C&amp;"-,太字"&amp;20特別貸出用図書セット(調べ学習用セット　歴史・地理)</oddHeader>
  </headerFooter>
  <rowBreaks count="11" manualBreakCount="11">
    <brk id="13" max="7" man="1"/>
    <brk id="30" max="7" man="1"/>
    <brk id="50" max="7" man="1"/>
    <brk id="58" max="7" man="1"/>
    <brk id="66" max="7" man="1"/>
    <brk id="80" max="7" man="1"/>
    <brk id="90" max="7" man="1"/>
    <brk id="95" max="7" man="1"/>
    <brk id="112" max="7" man="1"/>
    <brk id="124" max="7" man="1"/>
    <brk id="129" max="7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4"/>
  </sheetPr>
  <dimension ref="A1:H9"/>
  <sheetViews>
    <sheetView view="pageBreakPreview" zoomScale="80" zoomScaleNormal="85" zoomScaleSheetLayoutView="80" workbookViewId="0">
      <selection sqref="A1:XFD1048576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18.109375" style="53" customWidth="1"/>
    <col min="6" max="6" width="14.21875" style="53" bestFit="1" customWidth="1"/>
    <col min="7" max="7" width="19" style="53" bestFit="1" customWidth="1"/>
    <col min="8" max="8" width="16.109375" style="53" bestFit="1" customWidth="1"/>
    <col min="9" max="16384" width="12.6640625" style="3"/>
  </cols>
  <sheetData>
    <row r="1" spans="1:8" ht="39.9" customHeight="1" x14ac:dyDescent="0.2">
      <c r="B1" s="185" t="s">
        <v>16492</v>
      </c>
    </row>
    <row r="2" spans="1:8" ht="39.9" customHeight="1" x14ac:dyDescent="0.2">
      <c r="B2" s="185" t="s">
        <v>5568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3">
        <v>1</v>
      </c>
      <c r="B4" s="83" t="str">
        <f>"富士山の大図鑑 世界にほこる日本の名山 "</f>
        <v xml:space="preserve">富士山の大図鑑 世界にほこる日本の名山 </v>
      </c>
      <c r="C4" s="83" t="s">
        <v>5569</v>
      </c>
      <c r="D4" s="138" t="str">
        <f>"PHP研究所"</f>
        <v>PHP研究所</v>
      </c>
      <c r="E4" s="138" t="str">
        <f>"2013.7"</f>
        <v>2013.7</v>
      </c>
      <c r="F4" s="146" t="s">
        <v>5393</v>
      </c>
      <c r="G4" s="329" t="s">
        <v>6915</v>
      </c>
      <c r="H4" s="107">
        <v>7180023199</v>
      </c>
    </row>
    <row r="5" spans="1:8" ht="39.9" customHeight="1" x14ac:dyDescent="0.2">
      <c r="A5" s="53">
        <v>2</v>
      </c>
      <c r="B5" s="17" t="str">
        <f>"世界文化遺産富士山のすごいひみつ100 "</f>
        <v xml:space="preserve">世界文化遺産富士山のすごいひみつ100 </v>
      </c>
      <c r="C5" s="17" t="str">
        <f>"グループ・コロンブス∥編"</f>
        <v>グループ・コロンブス∥編</v>
      </c>
      <c r="D5" s="71" t="str">
        <f>"主婦と生活社"</f>
        <v>主婦と生活社</v>
      </c>
      <c r="E5" s="71" t="str">
        <f>"2013.8"</f>
        <v>2013.8</v>
      </c>
      <c r="F5" s="17" t="s">
        <v>5393</v>
      </c>
      <c r="G5" s="330" t="s">
        <v>6916</v>
      </c>
      <c r="H5" s="108">
        <v>7180023207</v>
      </c>
    </row>
    <row r="6" spans="1:8" ht="39.9" customHeight="1" x14ac:dyDescent="0.2">
      <c r="A6" s="53">
        <v>3</v>
      </c>
      <c r="B6" s="17" t="str">
        <f>"まるごと観察富士山 壮大な火山地形から空、生き物まで世界遺産を知る "</f>
        <v xml:space="preserve">まるごと観察富士山 壮大な火山地形から空、生き物まで世界遺産を知る </v>
      </c>
      <c r="C6" s="17" t="s">
        <v>5570</v>
      </c>
      <c r="D6" s="71" t="str">
        <f>"誠文堂新光社"</f>
        <v>誠文堂新光社</v>
      </c>
      <c r="E6" s="71" t="str">
        <f>"2013.8"</f>
        <v>2013.8</v>
      </c>
      <c r="F6" s="17" t="s">
        <v>5393</v>
      </c>
      <c r="G6" s="330" t="s">
        <v>6917</v>
      </c>
      <c r="H6" s="108">
        <v>7180023215</v>
      </c>
    </row>
    <row r="7" spans="1:8" ht="39.9" customHeight="1" x14ac:dyDescent="0.2">
      <c r="A7" s="53">
        <v>4</v>
      </c>
      <c r="B7" s="17" t="str">
        <f>"富士山大事典 188のなぞとふしぎ "</f>
        <v xml:space="preserve">富士山大事典 188のなぞとふしぎ </v>
      </c>
      <c r="C7" s="17" t="s">
        <v>5571</v>
      </c>
      <c r="D7" s="71" t="str">
        <f>"くもん出版"</f>
        <v>くもん出版</v>
      </c>
      <c r="E7" s="71" t="str">
        <f>"2014.2"</f>
        <v>2014.2</v>
      </c>
      <c r="F7" s="17" t="s">
        <v>5392</v>
      </c>
      <c r="G7" s="330" t="s">
        <v>6918</v>
      </c>
      <c r="H7" s="108">
        <v>7180023223</v>
      </c>
    </row>
    <row r="8" spans="1:8" ht="39.9" customHeight="1" x14ac:dyDescent="0.2">
      <c r="A8" s="53">
        <v>5</v>
      </c>
      <c r="B8" s="17" t="str">
        <f>"決定版!富士山まるごと大百科 調べ学習に対応 "</f>
        <v xml:space="preserve">決定版!富士山まるごと大百科 調べ学習に対応 </v>
      </c>
      <c r="C8" s="17" t="s">
        <v>5572</v>
      </c>
      <c r="D8" s="71" t="str">
        <f>"学研教育出版"</f>
        <v>学研教育出版</v>
      </c>
      <c r="E8" s="71" t="str">
        <f>"2014.2"</f>
        <v>2014.2</v>
      </c>
      <c r="F8" s="17" t="s">
        <v>5392</v>
      </c>
      <c r="G8" s="330" t="s">
        <v>6919</v>
      </c>
      <c r="H8" s="108">
        <v>7180023231</v>
      </c>
    </row>
    <row r="9" spans="1:8" ht="39.9" customHeight="1" thickBot="1" x14ac:dyDescent="0.25">
      <c r="A9" s="53">
        <v>6</v>
      </c>
      <c r="B9" s="17" t="str">
        <f>"富士山のふしぎ100 日本一の山 世界遺産・富士山のなぜ "</f>
        <v xml:space="preserve">富士山のふしぎ100 日本一の山 世界遺産・富士山のなぜ </v>
      </c>
      <c r="C9" s="17" t="s">
        <v>5573</v>
      </c>
      <c r="D9" s="71" t="str">
        <f>"偕成社"</f>
        <v>偕成社</v>
      </c>
      <c r="E9" s="71" t="str">
        <f>"2014.3"</f>
        <v>2014.3</v>
      </c>
      <c r="F9" s="17" t="s">
        <v>5392</v>
      </c>
      <c r="G9" s="331" t="s">
        <v>6920</v>
      </c>
      <c r="H9" s="109">
        <v>7180023249</v>
      </c>
    </row>
  </sheetData>
  <phoneticPr fontId="5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富士山)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4"/>
  </sheetPr>
  <dimension ref="A1:H39"/>
  <sheetViews>
    <sheetView view="pageBreakPreview" zoomScale="80" zoomScaleNormal="70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4.109375" style="57" customWidth="1"/>
    <col min="8" max="8" width="18.21875" style="57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33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60" t="s">
        <v>2685</v>
      </c>
      <c r="C4" s="60" t="s">
        <v>2686</v>
      </c>
      <c r="D4" s="60" t="s">
        <v>233</v>
      </c>
      <c r="E4" s="59">
        <v>38384</v>
      </c>
      <c r="F4" s="60" t="s">
        <v>667</v>
      </c>
      <c r="G4" s="60" t="s">
        <v>4566</v>
      </c>
      <c r="H4" s="60">
        <v>7180002227</v>
      </c>
    </row>
    <row r="5" spans="1:8" ht="39.9" customHeight="1" x14ac:dyDescent="0.2">
      <c r="A5" s="57">
        <v>2</v>
      </c>
      <c r="B5" s="17" t="s">
        <v>2687</v>
      </c>
      <c r="C5" s="17" t="s">
        <v>2688</v>
      </c>
      <c r="D5" s="17" t="s">
        <v>230</v>
      </c>
      <c r="E5" s="17"/>
      <c r="F5" s="17" t="s">
        <v>667</v>
      </c>
      <c r="G5" s="17" t="s">
        <v>4567</v>
      </c>
      <c r="H5" s="17">
        <v>7180002235</v>
      </c>
    </row>
    <row r="6" spans="1:8" ht="39.9" customHeight="1" x14ac:dyDescent="0.2">
      <c r="A6" s="57">
        <v>3</v>
      </c>
      <c r="B6" s="17" t="s">
        <v>2689</v>
      </c>
      <c r="C6" s="17" t="s">
        <v>2690</v>
      </c>
      <c r="D6" s="17" t="s">
        <v>2691</v>
      </c>
      <c r="E6" s="56">
        <v>31868</v>
      </c>
      <c r="F6" s="17" t="s">
        <v>667</v>
      </c>
      <c r="G6" s="17" t="s">
        <v>4568</v>
      </c>
      <c r="H6" s="17">
        <v>7180002243</v>
      </c>
    </row>
    <row r="7" spans="1:8" ht="39.9" customHeight="1" x14ac:dyDescent="0.2">
      <c r="A7" s="57">
        <v>4</v>
      </c>
      <c r="B7" s="17" t="s">
        <v>2692</v>
      </c>
      <c r="C7" s="17" t="s">
        <v>2688</v>
      </c>
      <c r="D7" s="17" t="s">
        <v>1335</v>
      </c>
      <c r="E7" s="55">
        <v>39995</v>
      </c>
      <c r="F7" s="17" t="s">
        <v>667</v>
      </c>
      <c r="G7" s="17" t="s">
        <v>4569</v>
      </c>
      <c r="H7" s="17">
        <v>7180002250</v>
      </c>
    </row>
    <row r="8" spans="1:8" ht="39.9" customHeight="1" x14ac:dyDescent="0.2">
      <c r="A8" s="57">
        <v>5</v>
      </c>
      <c r="B8" s="17" t="s">
        <v>2693</v>
      </c>
      <c r="C8" s="17" t="s">
        <v>2694</v>
      </c>
      <c r="D8" s="17" t="s">
        <v>2695</v>
      </c>
      <c r="E8" s="56">
        <v>34669</v>
      </c>
      <c r="F8" s="17" t="s">
        <v>667</v>
      </c>
      <c r="G8" s="17" t="s">
        <v>4570</v>
      </c>
      <c r="H8" s="17">
        <v>7180002268</v>
      </c>
    </row>
    <row r="9" spans="1:8" ht="39.9" customHeight="1" x14ac:dyDescent="0.2">
      <c r="A9" s="57">
        <v>6</v>
      </c>
      <c r="B9" s="17" t="s">
        <v>2696</v>
      </c>
      <c r="C9" s="17" t="s">
        <v>2697</v>
      </c>
      <c r="D9" s="17" t="s">
        <v>156</v>
      </c>
      <c r="E9" s="56">
        <v>37956</v>
      </c>
      <c r="F9" s="17" t="s">
        <v>667</v>
      </c>
      <c r="G9" s="17" t="s">
        <v>4571</v>
      </c>
      <c r="H9" s="17">
        <v>7180002276</v>
      </c>
    </row>
    <row r="10" spans="1:8" ht="39.9" customHeight="1" x14ac:dyDescent="0.2">
      <c r="A10" s="57">
        <v>7</v>
      </c>
      <c r="B10" s="17" t="s">
        <v>2698</v>
      </c>
      <c r="C10" s="17" t="s">
        <v>2697</v>
      </c>
      <c r="D10" s="17" t="s">
        <v>156</v>
      </c>
      <c r="E10" s="56">
        <v>37956</v>
      </c>
      <c r="F10" s="17" t="s">
        <v>667</v>
      </c>
      <c r="G10" s="17" t="s">
        <v>4572</v>
      </c>
      <c r="H10" s="17">
        <v>7180002284</v>
      </c>
    </row>
    <row r="11" spans="1:8" ht="39.9" customHeight="1" x14ac:dyDescent="0.2">
      <c r="A11" s="57">
        <v>8</v>
      </c>
      <c r="B11" s="17" t="s">
        <v>2699</v>
      </c>
      <c r="C11" s="17" t="s">
        <v>2697</v>
      </c>
      <c r="D11" s="17" t="s">
        <v>156</v>
      </c>
      <c r="E11" s="56">
        <v>37987</v>
      </c>
      <c r="F11" s="17" t="s">
        <v>667</v>
      </c>
      <c r="G11" s="17" t="s">
        <v>4573</v>
      </c>
      <c r="H11" s="17">
        <v>7180002292</v>
      </c>
    </row>
    <row r="12" spans="1:8" ht="39.9" customHeight="1" x14ac:dyDescent="0.2">
      <c r="A12" s="57">
        <v>9</v>
      </c>
      <c r="B12" s="17" t="s">
        <v>2700</v>
      </c>
      <c r="C12" s="17" t="s">
        <v>2697</v>
      </c>
      <c r="D12" s="17" t="s">
        <v>156</v>
      </c>
      <c r="E12" s="56">
        <v>37987</v>
      </c>
      <c r="F12" s="17" t="s">
        <v>667</v>
      </c>
      <c r="G12" s="17" t="s">
        <v>4574</v>
      </c>
      <c r="H12" s="17">
        <v>7180002300</v>
      </c>
    </row>
    <row r="13" spans="1:8" ht="39.9" customHeight="1" x14ac:dyDescent="0.2">
      <c r="A13" s="57">
        <v>10</v>
      </c>
      <c r="B13" s="17" t="s">
        <v>2701</v>
      </c>
      <c r="C13" s="17" t="s">
        <v>2697</v>
      </c>
      <c r="D13" s="17" t="s">
        <v>156</v>
      </c>
      <c r="E13" s="56">
        <v>38018</v>
      </c>
      <c r="F13" s="17" t="s">
        <v>667</v>
      </c>
      <c r="G13" s="17" t="s">
        <v>4575</v>
      </c>
      <c r="H13" s="17">
        <v>7180002318</v>
      </c>
    </row>
    <row r="14" spans="1:8" ht="39.9" customHeight="1" x14ac:dyDescent="0.2">
      <c r="A14" s="57">
        <v>11</v>
      </c>
      <c r="B14" s="17" t="s">
        <v>2702</v>
      </c>
      <c r="C14" s="17" t="s">
        <v>2697</v>
      </c>
      <c r="D14" s="17" t="s">
        <v>156</v>
      </c>
      <c r="E14" s="56">
        <v>38018</v>
      </c>
      <c r="F14" s="17" t="s">
        <v>667</v>
      </c>
      <c r="G14" s="17" t="s">
        <v>4576</v>
      </c>
      <c r="H14" s="17">
        <v>7180002326</v>
      </c>
    </row>
    <row r="15" spans="1:8" ht="39.9" customHeight="1" x14ac:dyDescent="0.2">
      <c r="A15" s="57">
        <v>12</v>
      </c>
      <c r="B15" s="17" t="s">
        <v>2703</v>
      </c>
      <c r="C15" s="17" t="s">
        <v>2704</v>
      </c>
      <c r="D15" s="17" t="s">
        <v>287</v>
      </c>
      <c r="E15" s="55">
        <v>38310</v>
      </c>
      <c r="F15" s="17" t="s">
        <v>667</v>
      </c>
      <c r="G15" s="17" t="s">
        <v>4577</v>
      </c>
      <c r="H15" s="17">
        <v>7180002334</v>
      </c>
    </row>
    <row r="16" spans="1:8" ht="39.9" customHeight="1" x14ac:dyDescent="0.2">
      <c r="A16" s="57">
        <v>13</v>
      </c>
      <c r="B16" s="17" t="s">
        <v>2705</v>
      </c>
      <c r="C16" s="17" t="s">
        <v>2704</v>
      </c>
      <c r="D16" s="17" t="s">
        <v>287</v>
      </c>
      <c r="E16" s="55">
        <v>39654</v>
      </c>
      <c r="F16" s="17" t="s">
        <v>667</v>
      </c>
      <c r="G16" s="17" t="s">
        <v>4578</v>
      </c>
      <c r="H16" s="17">
        <v>7180002342</v>
      </c>
    </row>
    <row r="17" spans="1:8" ht="39.9" customHeight="1" x14ac:dyDescent="0.2">
      <c r="B17" s="192" t="s">
        <v>34</v>
      </c>
    </row>
    <row r="18" spans="1:8" ht="39.9" customHeight="1" thickBot="1" x14ac:dyDescent="0.25">
      <c r="B18" s="13" t="s">
        <v>5362</v>
      </c>
      <c r="C18" s="13" t="s">
        <v>5363</v>
      </c>
      <c r="D18" s="13" t="s">
        <v>5364</v>
      </c>
      <c r="E18" s="13" t="s">
        <v>5365</v>
      </c>
      <c r="F18" s="13" t="s">
        <v>5366</v>
      </c>
      <c r="G18" s="13" t="s">
        <v>5368</v>
      </c>
      <c r="H18" s="13" t="s">
        <v>5367</v>
      </c>
    </row>
    <row r="19" spans="1:8" ht="39.9" customHeight="1" thickTop="1" x14ac:dyDescent="0.2">
      <c r="A19" s="57">
        <v>1</v>
      </c>
      <c r="B19" s="60" t="s">
        <v>2706</v>
      </c>
      <c r="C19" s="60" t="s">
        <v>2707</v>
      </c>
      <c r="D19" s="60" t="s">
        <v>623</v>
      </c>
      <c r="E19" s="59">
        <v>40210</v>
      </c>
      <c r="F19" s="60" t="s">
        <v>667</v>
      </c>
      <c r="G19" s="60" t="s">
        <v>4579</v>
      </c>
      <c r="H19" s="60">
        <v>7180003472</v>
      </c>
    </row>
    <row r="20" spans="1:8" ht="39.9" customHeight="1" x14ac:dyDescent="0.2">
      <c r="A20" s="57">
        <v>2</v>
      </c>
      <c r="B20" s="17" t="s">
        <v>2708</v>
      </c>
      <c r="C20" s="17" t="s">
        <v>2709</v>
      </c>
      <c r="D20" s="17" t="s">
        <v>623</v>
      </c>
      <c r="E20" s="56">
        <v>40238</v>
      </c>
      <c r="F20" s="17" t="s">
        <v>667</v>
      </c>
      <c r="G20" s="17" t="s">
        <v>4580</v>
      </c>
      <c r="H20" s="17">
        <v>7180003480</v>
      </c>
    </row>
    <row r="21" spans="1:8" ht="39.9" customHeight="1" x14ac:dyDescent="0.2">
      <c r="A21" s="57">
        <v>3</v>
      </c>
      <c r="B21" s="78" t="s">
        <v>2710</v>
      </c>
      <c r="C21" s="78" t="s">
        <v>2709</v>
      </c>
      <c r="D21" s="78" t="s">
        <v>623</v>
      </c>
      <c r="E21" s="233">
        <v>40238</v>
      </c>
      <c r="F21" s="78" t="s">
        <v>667</v>
      </c>
      <c r="G21" s="78" t="s">
        <v>4581</v>
      </c>
      <c r="H21" s="78">
        <v>7180003498</v>
      </c>
    </row>
    <row r="22" spans="1:8" ht="39.9" customHeight="1" x14ac:dyDescent="0.2">
      <c r="A22" s="57">
        <v>4</v>
      </c>
      <c r="B22" s="17" t="s">
        <v>2711</v>
      </c>
      <c r="C22" s="17" t="s">
        <v>2709</v>
      </c>
      <c r="D22" s="17" t="s">
        <v>623</v>
      </c>
      <c r="E22" s="56">
        <v>40238</v>
      </c>
      <c r="F22" s="17" t="s">
        <v>667</v>
      </c>
      <c r="G22" s="17" t="s">
        <v>4582</v>
      </c>
      <c r="H22" s="17">
        <v>7180003506</v>
      </c>
    </row>
    <row r="23" spans="1:8" ht="39.9" customHeight="1" x14ac:dyDescent="0.2">
      <c r="B23" s="192" t="s">
        <v>35</v>
      </c>
    </row>
    <row r="24" spans="1:8" ht="39.9" customHeight="1" thickBot="1" x14ac:dyDescent="0.25">
      <c r="B24" s="13" t="s">
        <v>5362</v>
      </c>
      <c r="C24" s="13" t="s">
        <v>5363</v>
      </c>
      <c r="D24" s="13" t="s">
        <v>5364</v>
      </c>
      <c r="E24" s="13" t="s">
        <v>5365</v>
      </c>
      <c r="F24" s="13" t="s">
        <v>5366</v>
      </c>
      <c r="G24" s="13" t="s">
        <v>5368</v>
      </c>
      <c r="H24" s="13" t="s">
        <v>5367</v>
      </c>
    </row>
    <row r="25" spans="1:8" ht="39.9" customHeight="1" thickTop="1" x14ac:dyDescent="0.2">
      <c r="A25" s="57">
        <v>1</v>
      </c>
      <c r="B25" s="60" t="s">
        <v>2712</v>
      </c>
      <c r="C25" s="60" t="s">
        <v>2713</v>
      </c>
      <c r="D25" s="60" t="s">
        <v>357</v>
      </c>
      <c r="E25" s="59">
        <v>39508</v>
      </c>
      <c r="F25" s="60" t="s">
        <v>753</v>
      </c>
      <c r="G25" s="60" t="s">
        <v>4583</v>
      </c>
      <c r="H25" s="60">
        <v>7180010634</v>
      </c>
    </row>
    <row r="26" spans="1:8" ht="39.9" customHeight="1" x14ac:dyDescent="0.2">
      <c r="A26" s="57">
        <v>2</v>
      </c>
      <c r="B26" s="17" t="s">
        <v>2714</v>
      </c>
      <c r="C26" s="17" t="s">
        <v>2715</v>
      </c>
      <c r="D26" s="17" t="s">
        <v>357</v>
      </c>
      <c r="E26" s="56">
        <v>39508</v>
      </c>
      <c r="F26" s="17" t="s">
        <v>753</v>
      </c>
      <c r="G26" s="17" t="s">
        <v>4584</v>
      </c>
      <c r="H26" s="17">
        <v>7180010642</v>
      </c>
    </row>
    <row r="27" spans="1:8" ht="39.9" customHeight="1" x14ac:dyDescent="0.2">
      <c r="A27" s="57">
        <v>3</v>
      </c>
      <c r="B27" s="17" t="s">
        <v>2716</v>
      </c>
      <c r="C27" s="17" t="s">
        <v>2717</v>
      </c>
      <c r="D27" s="17" t="s">
        <v>357</v>
      </c>
      <c r="E27" s="56">
        <v>39508</v>
      </c>
      <c r="F27" s="17" t="s">
        <v>753</v>
      </c>
      <c r="G27" s="17" t="s">
        <v>4585</v>
      </c>
      <c r="H27" s="17">
        <v>7180010659</v>
      </c>
    </row>
    <row r="28" spans="1:8" ht="39.9" customHeight="1" x14ac:dyDescent="0.2">
      <c r="A28" s="57">
        <v>4</v>
      </c>
      <c r="B28" s="17" t="s">
        <v>2718</v>
      </c>
      <c r="C28" s="17" t="s">
        <v>2719</v>
      </c>
      <c r="D28" s="17" t="s">
        <v>357</v>
      </c>
      <c r="E28" s="56">
        <v>39142</v>
      </c>
      <c r="F28" s="17" t="s">
        <v>753</v>
      </c>
      <c r="G28" s="17" t="s">
        <v>4586</v>
      </c>
      <c r="H28" s="17">
        <v>7180010667</v>
      </c>
    </row>
    <row r="29" spans="1:8" ht="39.9" customHeight="1" x14ac:dyDescent="0.2">
      <c r="B29" s="192" t="s">
        <v>36</v>
      </c>
    </row>
    <row r="30" spans="1:8" ht="39.9" customHeight="1" thickBot="1" x14ac:dyDescent="0.25">
      <c r="B30" s="13" t="s">
        <v>5362</v>
      </c>
      <c r="C30" s="13" t="s">
        <v>5363</v>
      </c>
      <c r="D30" s="13" t="s">
        <v>5364</v>
      </c>
      <c r="E30" s="13" t="s">
        <v>5365</v>
      </c>
      <c r="F30" s="13" t="s">
        <v>5366</v>
      </c>
      <c r="G30" s="13" t="s">
        <v>5368</v>
      </c>
      <c r="H30" s="13" t="s">
        <v>5367</v>
      </c>
    </row>
    <row r="31" spans="1:8" ht="57.75" customHeight="1" thickTop="1" x14ac:dyDescent="0.2">
      <c r="A31" s="57">
        <v>1</v>
      </c>
      <c r="B31" s="60" t="s">
        <v>2854</v>
      </c>
      <c r="C31" s="60" t="s">
        <v>2720</v>
      </c>
      <c r="D31" s="60" t="s">
        <v>363</v>
      </c>
      <c r="E31" s="59">
        <v>40940</v>
      </c>
      <c r="F31" s="59" t="s">
        <v>765</v>
      </c>
      <c r="G31" s="59" t="s">
        <v>4583</v>
      </c>
      <c r="H31" s="60">
        <v>7180011616</v>
      </c>
    </row>
    <row r="32" spans="1:8" ht="57.75" customHeight="1" x14ac:dyDescent="0.2">
      <c r="A32" s="57">
        <v>2</v>
      </c>
      <c r="B32" s="17" t="s">
        <v>2855</v>
      </c>
      <c r="C32" s="17" t="s">
        <v>2720</v>
      </c>
      <c r="D32" s="17" t="s">
        <v>363</v>
      </c>
      <c r="E32" s="56">
        <v>40940</v>
      </c>
      <c r="F32" s="56" t="s">
        <v>765</v>
      </c>
      <c r="G32" s="56" t="s">
        <v>4584</v>
      </c>
      <c r="H32" s="17">
        <v>7180011624</v>
      </c>
    </row>
    <row r="33" spans="1:8" ht="57.75" customHeight="1" x14ac:dyDescent="0.2">
      <c r="A33" s="57">
        <v>3</v>
      </c>
      <c r="B33" s="17" t="s">
        <v>2856</v>
      </c>
      <c r="C33" s="17" t="s">
        <v>2720</v>
      </c>
      <c r="D33" s="17" t="s">
        <v>363</v>
      </c>
      <c r="E33" s="56">
        <v>40940</v>
      </c>
      <c r="F33" s="56" t="s">
        <v>765</v>
      </c>
      <c r="G33" s="56" t="s">
        <v>4585</v>
      </c>
      <c r="H33" s="17">
        <v>7180011632</v>
      </c>
    </row>
    <row r="34" spans="1:8" ht="57.75" customHeight="1" x14ac:dyDescent="0.2">
      <c r="A34" s="57">
        <v>4</v>
      </c>
      <c r="B34" s="17" t="s">
        <v>2857</v>
      </c>
      <c r="C34" s="17" t="s">
        <v>2720</v>
      </c>
      <c r="D34" s="17" t="s">
        <v>363</v>
      </c>
      <c r="E34" s="56">
        <v>40940</v>
      </c>
      <c r="F34" s="56" t="s">
        <v>765</v>
      </c>
      <c r="G34" s="56" t="s">
        <v>4586</v>
      </c>
      <c r="H34" s="17">
        <v>7180011640</v>
      </c>
    </row>
    <row r="35" spans="1:8" ht="57.75" customHeight="1" x14ac:dyDescent="0.2">
      <c r="A35" s="57">
        <v>5</v>
      </c>
      <c r="B35" s="17" t="s">
        <v>2721</v>
      </c>
      <c r="C35" s="17" t="s">
        <v>2722</v>
      </c>
      <c r="D35" s="17" t="s">
        <v>363</v>
      </c>
      <c r="E35" s="56">
        <v>40817</v>
      </c>
      <c r="F35" s="17" t="s">
        <v>765</v>
      </c>
      <c r="G35" s="17" t="s">
        <v>4587</v>
      </c>
      <c r="H35" s="17">
        <v>7180011657</v>
      </c>
    </row>
    <row r="36" spans="1:8" ht="39.9" customHeight="1" x14ac:dyDescent="0.2">
      <c r="B36" s="192" t="s">
        <v>37</v>
      </c>
    </row>
    <row r="37" spans="1:8" ht="39.9" customHeight="1" thickBot="1" x14ac:dyDescent="0.25">
      <c r="B37" s="13" t="s">
        <v>5362</v>
      </c>
      <c r="C37" s="13" t="s">
        <v>5363</v>
      </c>
      <c r="D37" s="13" t="s">
        <v>5364</v>
      </c>
      <c r="E37" s="13" t="s">
        <v>5365</v>
      </c>
      <c r="F37" s="13" t="s">
        <v>5366</v>
      </c>
      <c r="G37" s="13" t="s">
        <v>5368</v>
      </c>
      <c r="H37" s="13" t="s">
        <v>5367</v>
      </c>
    </row>
    <row r="38" spans="1:8" ht="39.9" customHeight="1" thickTop="1" x14ac:dyDescent="0.2">
      <c r="A38" s="57">
        <v>1</v>
      </c>
      <c r="B38" s="60" t="s">
        <v>2723</v>
      </c>
      <c r="C38" s="60" t="s">
        <v>2724</v>
      </c>
      <c r="D38" s="60" t="s">
        <v>2725</v>
      </c>
      <c r="E38" s="59">
        <v>40756</v>
      </c>
      <c r="F38" s="60" t="s">
        <v>753</v>
      </c>
      <c r="G38" s="60" t="s">
        <v>4588</v>
      </c>
      <c r="H38" s="60">
        <v>7180010675</v>
      </c>
    </row>
    <row r="39" spans="1:8" ht="39.9" customHeight="1" x14ac:dyDescent="0.2">
      <c r="A39" s="57">
        <v>2</v>
      </c>
      <c r="B39" s="17" t="s">
        <v>2726</v>
      </c>
      <c r="C39" s="17" t="s">
        <v>2727</v>
      </c>
      <c r="D39" s="17" t="s">
        <v>322</v>
      </c>
      <c r="E39" s="56">
        <v>35370</v>
      </c>
      <c r="F39" s="17" t="s">
        <v>753</v>
      </c>
      <c r="G39" s="17" t="s">
        <v>4589</v>
      </c>
      <c r="H39" s="17">
        <v>7180010683</v>
      </c>
    </row>
  </sheetData>
  <phoneticPr fontId="5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&amp;C&amp;"-,太字"&amp;20特別貸出用図書セット(調べ学習用セット　ことば・文字)</oddHeader>
  </headerFooter>
  <rowBreaks count="4" manualBreakCount="4">
    <brk id="16" max="16383" man="1"/>
    <brk id="22" max="16383" man="1"/>
    <brk id="28" max="16383" man="1"/>
    <brk id="3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4"/>
  </sheetPr>
  <dimension ref="A1:H51"/>
  <sheetViews>
    <sheetView view="pageBreakPreview" zoomScale="80" zoomScaleNormal="100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8.33203125" style="57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43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17" t="s">
        <v>2864</v>
      </c>
      <c r="C4" s="17" t="s">
        <v>2865</v>
      </c>
      <c r="D4" s="17" t="s">
        <v>322</v>
      </c>
      <c r="E4" s="56">
        <v>39995</v>
      </c>
      <c r="F4" s="17" t="s">
        <v>753</v>
      </c>
      <c r="G4" s="17" t="s">
        <v>4541</v>
      </c>
      <c r="H4" s="17">
        <v>7180009552</v>
      </c>
    </row>
    <row r="5" spans="1:8" ht="39.9" customHeight="1" x14ac:dyDescent="0.2">
      <c r="A5" s="57">
        <v>2</v>
      </c>
      <c r="B5" s="17" t="s">
        <v>2866</v>
      </c>
      <c r="C5" s="17" t="s">
        <v>2867</v>
      </c>
      <c r="D5" s="17" t="s">
        <v>322</v>
      </c>
      <c r="E5" s="56">
        <v>40695</v>
      </c>
      <c r="F5" s="17" t="s">
        <v>753</v>
      </c>
      <c r="G5" s="17" t="s">
        <v>4542</v>
      </c>
      <c r="H5" s="17">
        <v>7180009560</v>
      </c>
    </row>
    <row r="6" spans="1:8" ht="39.9" customHeight="1" x14ac:dyDescent="0.2">
      <c r="A6" s="57">
        <v>3</v>
      </c>
      <c r="B6" s="17" t="s">
        <v>2868</v>
      </c>
      <c r="C6" s="17" t="s">
        <v>2869</v>
      </c>
      <c r="D6" s="17" t="s">
        <v>322</v>
      </c>
      <c r="E6" s="56">
        <v>39142</v>
      </c>
      <c r="F6" s="17" t="s">
        <v>753</v>
      </c>
      <c r="G6" s="17" t="s">
        <v>4543</v>
      </c>
      <c r="H6" s="17">
        <v>7180009578</v>
      </c>
    </row>
    <row r="7" spans="1:8" ht="39.9" customHeight="1" x14ac:dyDescent="0.2">
      <c r="A7" s="57">
        <v>4</v>
      </c>
      <c r="B7" s="17" t="s">
        <v>2870</v>
      </c>
      <c r="C7" s="17" t="s">
        <v>2869</v>
      </c>
      <c r="D7" s="17" t="s">
        <v>322</v>
      </c>
      <c r="E7" s="56">
        <v>39142</v>
      </c>
      <c r="F7" s="17" t="s">
        <v>753</v>
      </c>
      <c r="G7" s="17" t="s">
        <v>4544</v>
      </c>
      <c r="H7" s="17">
        <v>7180009586</v>
      </c>
    </row>
    <row r="8" spans="1:8" ht="60" customHeight="1" x14ac:dyDescent="0.2">
      <c r="A8" s="57">
        <v>5</v>
      </c>
      <c r="B8" s="17" t="s">
        <v>2871</v>
      </c>
      <c r="C8" s="17" t="s">
        <v>2872</v>
      </c>
      <c r="D8" s="17" t="s">
        <v>403</v>
      </c>
      <c r="E8" s="56">
        <v>40057</v>
      </c>
      <c r="F8" s="17" t="s">
        <v>753</v>
      </c>
      <c r="G8" s="17" t="s">
        <v>4545</v>
      </c>
      <c r="H8" s="17">
        <v>7180009594</v>
      </c>
    </row>
    <row r="9" spans="1:8" ht="39.9" customHeight="1" x14ac:dyDescent="0.2">
      <c r="A9" s="57">
        <v>6</v>
      </c>
      <c r="B9" s="17" t="s">
        <v>2873</v>
      </c>
      <c r="C9" s="17" t="s">
        <v>2874</v>
      </c>
      <c r="D9" s="17" t="s">
        <v>1987</v>
      </c>
      <c r="E9" s="56">
        <v>40817</v>
      </c>
      <c r="F9" s="17" t="s">
        <v>753</v>
      </c>
      <c r="G9" s="17" t="s">
        <v>4546</v>
      </c>
      <c r="H9" s="17">
        <v>7180009602</v>
      </c>
    </row>
    <row r="10" spans="1:8" ht="39.9" customHeight="1" x14ac:dyDescent="0.2">
      <c r="A10" s="57">
        <v>7</v>
      </c>
      <c r="B10" s="17" t="s">
        <v>2875</v>
      </c>
      <c r="C10" s="17" t="s">
        <v>2876</v>
      </c>
      <c r="D10" s="17" t="s">
        <v>357</v>
      </c>
      <c r="E10" s="56">
        <v>38412</v>
      </c>
      <c r="F10" s="17" t="s">
        <v>753</v>
      </c>
      <c r="G10" s="17" t="s">
        <v>4547</v>
      </c>
      <c r="H10" s="17">
        <v>7180009610</v>
      </c>
    </row>
    <row r="11" spans="1:8" ht="39.9" customHeight="1" x14ac:dyDescent="0.2">
      <c r="A11" s="57">
        <v>8</v>
      </c>
      <c r="B11" s="17" t="s">
        <v>2877</v>
      </c>
      <c r="C11" s="17" t="s">
        <v>2878</v>
      </c>
      <c r="D11" s="17" t="s">
        <v>357</v>
      </c>
      <c r="E11" s="56">
        <v>38777</v>
      </c>
      <c r="F11" s="17" t="s">
        <v>753</v>
      </c>
      <c r="G11" s="17" t="s">
        <v>4548</v>
      </c>
      <c r="H11" s="17">
        <v>7180009628</v>
      </c>
    </row>
    <row r="12" spans="1:8" ht="39.9" customHeight="1" x14ac:dyDescent="0.2">
      <c r="B12" s="192" t="s">
        <v>44</v>
      </c>
    </row>
    <row r="13" spans="1:8" ht="39.9" customHeight="1" thickBot="1" x14ac:dyDescent="0.25">
      <c r="B13" s="13" t="s">
        <v>5362</v>
      </c>
      <c r="C13" s="13" t="s">
        <v>5363</v>
      </c>
      <c r="D13" s="13" t="s">
        <v>5364</v>
      </c>
      <c r="E13" s="13" t="s">
        <v>5365</v>
      </c>
      <c r="F13" s="13" t="s">
        <v>5366</v>
      </c>
      <c r="G13" s="13" t="s">
        <v>5368</v>
      </c>
      <c r="H13" s="13" t="s">
        <v>5367</v>
      </c>
    </row>
    <row r="14" spans="1:8" ht="39.9" customHeight="1" thickTop="1" x14ac:dyDescent="0.2">
      <c r="A14" s="57">
        <v>1</v>
      </c>
      <c r="B14" s="17" t="s">
        <v>2879</v>
      </c>
      <c r="C14" s="17" t="s">
        <v>2880</v>
      </c>
      <c r="D14" s="17" t="s">
        <v>2881</v>
      </c>
      <c r="E14" s="56">
        <v>40817</v>
      </c>
      <c r="F14" s="17" t="s">
        <v>765</v>
      </c>
      <c r="G14" s="17" t="s">
        <v>4541</v>
      </c>
      <c r="H14" s="17">
        <v>7180011665</v>
      </c>
    </row>
    <row r="15" spans="1:8" ht="39.9" customHeight="1" x14ac:dyDescent="0.2">
      <c r="A15" s="57">
        <v>2</v>
      </c>
      <c r="B15" s="17" t="s">
        <v>2882</v>
      </c>
      <c r="C15" s="17" t="s">
        <v>2883</v>
      </c>
      <c r="D15" s="17" t="s">
        <v>2884</v>
      </c>
      <c r="E15" s="56">
        <v>40848</v>
      </c>
      <c r="F15" s="17" t="s">
        <v>765</v>
      </c>
      <c r="G15" s="17" t="s">
        <v>4542</v>
      </c>
      <c r="H15" s="17">
        <v>7180011673</v>
      </c>
    </row>
    <row r="16" spans="1:8" ht="39.9" customHeight="1" x14ac:dyDescent="0.2">
      <c r="A16" s="57">
        <v>3</v>
      </c>
      <c r="B16" s="17" t="s">
        <v>2885</v>
      </c>
      <c r="C16" s="17" t="s">
        <v>2886</v>
      </c>
      <c r="D16" s="17" t="s">
        <v>2884</v>
      </c>
      <c r="E16" s="56">
        <v>40878</v>
      </c>
      <c r="F16" s="17" t="s">
        <v>765</v>
      </c>
      <c r="G16" s="17" t="s">
        <v>4543</v>
      </c>
      <c r="H16" s="17">
        <v>7180011681</v>
      </c>
    </row>
    <row r="17" spans="1:8" ht="39.9" customHeight="1" x14ac:dyDescent="0.2">
      <c r="A17" s="57">
        <v>4</v>
      </c>
      <c r="B17" s="17" t="s">
        <v>2887</v>
      </c>
      <c r="C17" s="17" t="s">
        <v>2886</v>
      </c>
      <c r="D17" s="17" t="s">
        <v>2884</v>
      </c>
      <c r="E17" s="56">
        <v>40909</v>
      </c>
      <c r="F17" s="17" t="s">
        <v>765</v>
      </c>
      <c r="G17" s="17" t="s">
        <v>4544</v>
      </c>
      <c r="H17" s="17">
        <v>7180011699</v>
      </c>
    </row>
    <row r="18" spans="1:8" ht="39.9" customHeight="1" x14ac:dyDescent="0.2">
      <c r="A18" s="57">
        <v>5</v>
      </c>
      <c r="B18" s="17" t="s">
        <v>2888</v>
      </c>
      <c r="C18" s="17" t="s">
        <v>2889</v>
      </c>
      <c r="D18" s="17" t="s">
        <v>2884</v>
      </c>
      <c r="E18" s="56">
        <v>41183</v>
      </c>
      <c r="F18" s="17" t="s">
        <v>765</v>
      </c>
      <c r="G18" s="17" t="s">
        <v>4545</v>
      </c>
      <c r="H18" s="17">
        <v>7180011707</v>
      </c>
    </row>
    <row r="19" spans="1:8" ht="39.9" customHeight="1" x14ac:dyDescent="0.2">
      <c r="A19" s="57">
        <v>6</v>
      </c>
      <c r="B19" s="17" t="s">
        <v>16728</v>
      </c>
      <c r="C19" s="17" t="s">
        <v>12157</v>
      </c>
      <c r="D19" s="17" t="s">
        <v>12158</v>
      </c>
      <c r="E19" s="56">
        <v>41214</v>
      </c>
      <c r="F19" s="17" t="s">
        <v>12159</v>
      </c>
      <c r="G19" s="17" t="s">
        <v>12160</v>
      </c>
      <c r="H19" s="17">
        <v>1123828442</v>
      </c>
    </row>
    <row r="20" spans="1:8" ht="39.9" customHeight="1" x14ac:dyDescent="0.2">
      <c r="A20" s="57">
        <v>7</v>
      </c>
      <c r="B20" s="17" t="s">
        <v>16729</v>
      </c>
      <c r="C20" s="17" t="s">
        <v>12157</v>
      </c>
      <c r="D20" s="17" t="s">
        <v>12158</v>
      </c>
      <c r="E20" s="56">
        <v>41306</v>
      </c>
      <c r="F20" s="17" t="s">
        <v>12159</v>
      </c>
      <c r="G20" s="17" t="s">
        <v>12161</v>
      </c>
      <c r="H20" s="17">
        <v>1123828459</v>
      </c>
    </row>
    <row r="21" spans="1:8" ht="39.9" customHeight="1" x14ac:dyDescent="0.2">
      <c r="A21" s="57">
        <v>8</v>
      </c>
      <c r="B21" s="17" t="s">
        <v>12156</v>
      </c>
      <c r="C21" s="17" t="s">
        <v>12157</v>
      </c>
      <c r="D21" s="17" t="s">
        <v>12158</v>
      </c>
      <c r="E21" s="56">
        <v>41334</v>
      </c>
      <c r="F21" s="17" t="s">
        <v>12159</v>
      </c>
      <c r="G21" s="17" t="s">
        <v>12162</v>
      </c>
      <c r="H21" s="17">
        <v>1123828467</v>
      </c>
    </row>
    <row r="22" spans="1:8" ht="39.9" customHeight="1" x14ac:dyDescent="0.2">
      <c r="B22" s="192" t="s">
        <v>12667</v>
      </c>
    </row>
    <row r="23" spans="1:8" ht="39.9" customHeight="1" thickBot="1" x14ac:dyDescent="0.25">
      <c r="B23" s="13" t="s">
        <v>5362</v>
      </c>
      <c r="C23" s="13" t="s">
        <v>5363</v>
      </c>
      <c r="D23" s="13" t="s">
        <v>5364</v>
      </c>
      <c r="E23" s="13" t="s">
        <v>5365</v>
      </c>
      <c r="F23" s="13" t="s">
        <v>5366</v>
      </c>
      <c r="G23" s="13" t="s">
        <v>5368</v>
      </c>
      <c r="H23" s="13" t="s">
        <v>5367</v>
      </c>
    </row>
    <row r="24" spans="1:8" ht="39.9" customHeight="1" thickTop="1" x14ac:dyDescent="0.2">
      <c r="A24" s="57">
        <v>1</v>
      </c>
      <c r="B24" s="17" t="s">
        <v>12748</v>
      </c>
      <c r="C24" s="17" t="s">
        <v>12753</v>
      </c>
      <c r="D24" s="17" t="s">
        <v>233</v>
      </c>
      <c r="E24" s="56" t="s">
        <v>11540</v>
      </c>
      <c r="F24" s="17" t="s">
        <v>12692</v>
      </c>
      <c r="G24" s="17" t="s">
        <v>12754</v>
      </c>
      <c r="H24" s="17" t="s">
        <v>12755</v>
      </c>
    </row>
    <row r="25" spans="1:8" ht="39.9" customHeight="1" x14ac:dyDescent="0.2">
      <c r="A25" s="57">
        <v>2</v>
      </c>
      <c r="B25" s="17" t="s">
        <v>12749</v>
      </c>
      <c r="C25" s="17" t="s">
        <v>12753</v>
      </c>
      <c r="D25" s="17" t="s">
        <v>233</v>
      </c>
      <c r="E25" s="56" t="s">
        <v>11540</v>
      </c>
      <c r="F25" s="17" t="s">
        <v>12692</v>
      </c>
      <c r="G25" s="17" t="s">
        <v>12756</v>
      </c>
      <c r="H25" s="17" t="s">
        <v>12757</v>
      </c>
    </row>
    <row r="26" spans="1:8" ht="39.9" customHeight="1" x14ac:dyDescent="0.2">
      <c r="A26" s="57">
        <v>3</v>
      </c>
      <c r="B26" s="17" t="s">
        <v>12750</v>
      </c>
      <c r="C26" s="17" t="s">
        <v>12753</v>
      </c>
      <c r="D26" s="17" t="s">
        <v>233</v>
      </c>
      <c r="E26" s="56" t="s">
        <v>11540</v>
      </c>
      <c r="F26" s="17" t="s">
        <v>12692</v>
      </c>
      <c r="G26" s="17" t="s">
        <v>12758</v>
      </c>
      <c r="H26" s="17" t="s">
        <v>12759</v>
      </c>
    </row>
    <row r="27" spans="1:8" ht="39.9" customHeight="1" x14ac:dyDescent="0.2">
      <c r="A27" s="57">
        <v>4</v>
      </c>
      <c r="B27" s="17" t="s">
        <v>12751</v>
      </c>
      <c r="C27" s="17" t="s">
        <v>12753</v>
      </c>
      <c r="D27" s="17" t="s">
        <v>233</v>
      </c>
      <c r="E27" s="56" t="s">
        <v>11540</v>
      </c>
      <c r="F27" s="17" t="s">
        <v>12692</v>
      </c>
      <c r="G27" s="17" t="s">
        <v>12760</v>
      </c>
      <c r="H27" s="17" t="s">
        <v>12761</v>
      </c>
    </row>
    <row r="28" spans="1:8" ht="39.9" customHeight="1" x14ac:dyDescent="0.2">
      <c r="A28" s="57">
        <v>5</v>
      </c>
      <c r="B28" s="17" t="s">
        <v>12752</v>
      </c>
      <c r="C28" s="17" t="s">
        <v>12753</v>
      </c>
      <c r="D28" s="17" t="s">
        <v>233</v>
      </c>
      <c r="E28" s="56" t="s">
        <v>11540</v>
      </c>
      <c r="F28" s="17" t="s">
        <v>12692</v>
      </c>
      <c r="G28" s="17" t="s">
        <v>12762</v>
      </c>
      <c r="H28" s="17" t="s">
        <v>12763</v>
      </c>
    </row>
    <row r="29" spans="1:8" ht="39.9" customHeight="1" x14ac:dyDescent="0.2">
      <c r="B29" s="192" t="s">
        <v>45</v>
      </c>
    </row>
    <row r="30" spans="1:8" ht="39.9" customHeight="1" thickBot="1" x14ac:dyDescent="0.25">
      <c r="B30" s="13" t="s">
        <v>5362</v>
      </c>
      <c r="C30" s="13" t="s">
        <v>5363</v>
      </c>
      <c r="D30" s="13" t="s">
        <v>5364</v>
      </c>
      <c r="E30" s="13" t="s">
        <v>5365</v>
      </c>
      <c r="F30" s="13" t="s">
        <v>5366</v>
      </c>
      <c r="G30" s="13" t="s">
        <v>5368</v>
      </c>
      <c r="H30" s="13" t="s">
        <v>5367</v>
      </c>
    </row>
    <row r="31" spans="1:8" ht="39.9" customHeight="1" thickTop="1" x14ac:dyDescent="0.2">
      <c r="A31" s="57">
        <v>1</v>
      </c>
      <c r="B31" s="17" t="s">
        <v>2890</v>
      </c>
      <c r="C31" s="17" t="s">
        <v>2891</v>
      </c>
      <c r="D31" s="17" t="s">
        <v>2892</v>
      </c>
      <c r="E31" s="56">
        <v>38412</v>
      </c>
      <c r="F31" s="17" t="s">
        <v>12764</v>
      </c>
      <c r="G31" s="17" t="s">
        <v>4549</v>
      </c>
      <c r="H31" s="17">
        <v>7180011715</v>
      </c>
    </row>
    <row r="32" spans="1:8" ht="39.9" customHeight="1" x14ac:dyDescent="0.2">
      <c r="A32" s="57">
        <v>2</v>
      </c>
      <c r="B32" s="17" t="s">
        <v>2893</v>
      </c>
      <c r="C32" s="17" t="s">
        <v>2894</v>
      </c>
      <c r="D32" s="17" t="s">
        <v>2892</v>
      </c>
      <c r="E32" s="56">
        <v>38412</v>
      </c>
      <c r="F32" s="17" t="s">
        <v>765</v>
      </c>
      <c r="G32" s="17" t="s">
        <v>4550</v>
      </c>
      <c r="H32" s="17">
        <v>7180011723</v>
      </c>
    </row>
    <row r="33" spans="1:8" ht="39.9" customHeight="1" x14ac:dyDescent="0.2">
      <c r="A33" s="57">
        <v>3</v>
      </c>
      <c r="B33" s="17" t="s">
        <v>2895</v>
      </c>
      <c r="C33" s="17" t="s">
        <v>2896</v>
      </c>
      <c r="D33" s="17" t="s">
        <v>2892</v>
      </c>
      <c r="E33" s="56">
        <v>38412</v>
      </c>
      <c r="F33" s="17" t="s">
        <v>765</v>
      </c>
      <c r="G33" s="17" t="s">
        <v>4551</v>
      </c>
      <c r="H33" s="17">
        <v>7180011731</v>
      </c>
    </row>
    <row r="34" spans="1:8" ht="39.9" customHeight="1" x14ac:dyDescent="0.2">
      <c r="A34" s="57">
        <v>4</v>
      </c>
      <c r="B34" s="17" t="s">
        <v>2897</v>
      </c>
      <c r="C34" s="17" t="s">
        <v>2894</v>
      </c>
      <c r="D34" s="17" t="s">
        <v>2892</v>
      </c>
      <c r="E34" s="56">
        <v>38412</v>
      </c>
      <c r="F34" s="17" t="s">
        <v>765</v>
      </c>
      <c r="G34" s="17" t="s">
        <v>4552</v>
      </c>
      <c r="H34" s="17">
        <v>7180011749</v>
      </c>
    </row>
    <row r="35" spans="1:8" ht="39.9" customHeight="1" x14ac:dyDescent="0.2">
      <c r="A35" s="57">
        <v>5</v>
      </c>
      <c r="B35" s="17" t="s">
        <v>2898</v>
      </c>
      <c r="C35" s="17" t="s">
        <v>2899</v>
      </c>
      <c r="D35" s="17" t="s">
        <v>2892</v>
      </c>
      <c r="E35" s="56">
        <v>38412</v>
      </c>
      <c r="F35" s="17" t="s">
        <v>765</v>
      </c>
      <c r="G35" s="17" t="s">
        <v>4553</v>
      </c>
      <c r="H35" s="17">
        <v>7180011756</v>
      </c>
    </row>
    <row r="36" spans="1:8" ht="39.9" customHeight="1" x14ac:dyDescent="0.2">
      <c r="A36" s="57">
        <v>6</v>
      </c>
      <c r="B36" s="17" t="s">
        <v>2900</v>
      </c>
      <c r="C36" s="17" t="s">
        <v>2901</v>
      </c>
      <c r="D36" s="17" t="s">
        <v>2892</v>
      </c>
      <c r="E36" s="56">
        <v>38412</v>
      </c>
      <c r="F36" s="17" t="s">
        <v>765</v>
      </c>
      <c r="G36" s="17" t="s">
        <v>4554</v>
      </c>
      <c r="H36" s="17">
        <v>7180011764</v>
      </c>
    </row>
    <row r="37" spans="1:8" ht="39.9" customHeight="1" x14ac:dyDescent="0.2">
      <c r="B37" s="192" t="s">
        <v>46</v>
      </c>
    </row>
    <row r="38" spans="1:8" ht="39.9" customHeight="1" thickBot="1" x14ac:dyDescent="0.25">
      <c r="B38" s="13" t="s">
        <v>5362</v>
      </c>
      <c r="C38" s="13" t="s">
        <v>5363</v>
      </c>
      <c r="D38" s="13" t="s">
        <v>5364</v>
      </c>
      <c r="E38" s="13" t="s">
        <v>5365</v>
      </c>
      <c r="F38" s="13" t="s">
        <v>5366</v>
      </c>
      <c r="G38" s="13" t="s">
        <v>5368</v>
      </c>
      <c r="H38" s="13" t="s">
        <v>5367</v>
      </c>
    </row>
    <row r="39" spans="1:8" ht="39.9" customHeight="1" thickTop="1" x14ac:dyDescent="0.2">
      <c r="A39" s="57">
        <v>1</v>
      </c>
      <c r="B39" s="17" t="s">
        <v>2902</v>
      </c>
      <c r="C39" s="17"/>
      <c r="D39" s="17" t="s">
        <v>357</v>
      </c>
      <c r="E39" s="56">
        <v>40238</v>
      </c>
      <c r="F39" s="17" t="s">
        <v>765</v>
      </c>
      <c r="G39" s="17" t="s">
        <v>4555</v>
      </c>
      <c r="H39" s="17">
        <v>7180011772</v>
      </c>
    </row>
    <row r="40" spans="1:8" ht="39.9" customHeight="1" x14ac:dyDescent="0.2">
      <c r="A40" s="57">
        <v>2</v>
      </c>
      <c r="B40" s="17" t="s">
        <v>2903</v>
      </c>
      <c r="C40" s="17"/>
      <c r="D40" s="17" t="s">
        <v>357</v>
      </c>
      <c r="E40" s="56">
        <v>40238</v>
      </c>
      <c r="F40" s="17" t="s">
        <v>765</v>
      </c>
      <c r="G40" s="17" t="s">
        <v>4556</v>
      </c>
      <c r="H40" s="17">
        <v>7180011780</v>
      </c>
    </row>
    <row r="41" spans="1:8" ht="39.9" customHeight="1" x14ac:dyDescent="0.2">
      <c r="A41" s="57">
        <v>3</v>
      </c>
      <c r="B41" s="17" t="s">
        <v>2904</v>
      </c>
      <c r="C41" s="17"/>
      <c r="D41" s="17" t="s">
        <v>357</v>
      </c>
      <c r="E41" s="56">
        <v>40238</v>
      </c>
      <c r="F41" s="17" t="s">
        <v>765</v>
      </c>
      <c r="G41" s="17" t="s">
        <v>4557</v>
      </c>
      <c r="H41" s="17">
        <v>7180011798</v>
      </c>
    </row>
    <row r="42" spans="1:8" ht="39.9" customHeight="1" x14ac:dyDescent="0.2">
      <c r="A42" s="57">
        <v>4</v>
      </c>
      <c r="B42" s="17" t="s">
        <v>2905</v>
      </c>
      <c r="C42" s="17"/>
      <c r="D42" s="17" t="s">
        <v>357</v>
      </c>
      <c r="E42" s="56">
        <v>40238</v>
      </c>
      <c r="F42" s="17" t="s">
        <v>765</v>
      </c>
      <c r="G42" s="17" t="s">
        <v>4558</v>
      </c>
      <c r="H42" s="17">
        <v>7180011806</v>
      </c>
    </row>
    <row r="43" spans="1:8" ht="39.9" customHeight="1" x14ac:dyDescent="0.2">
      <c r="B43" s="192" t="s">
        <v>47</v>
      </c>
    </row>
    <row r="44" spans="1:8" ht="39.9" customHeight="1" thickBot="1" x14ac:dyDescent="0.25">
      <c r="B44" s="13" t="s">
        <v>5362</v>
      </c>
      <c r="C44" s="13" t="s">
        <v>5363</v>
      </c>
      <c r="D44" s="13" t="s">
        <v>5364</v>
      </c>
      <c r="E44" s="13" t="s">
        <v>5365</v>
      </c>
      <c r="F44" s="13" t="s">
        <v>5366</v>
      </c>
      <c r="G44" s="13" t="s">
        <v>5368</v>
      </c>
      <c r="H44" s="13" t="s">
        <v>5367</v>
      </c>
    </row>
    <row r="45" spans="1:8" ht="39.9" customHeight="1" thickTop="1" x14ac:dyDescent="0.2">
      <c r="A45" s="57">
        <v>1</v>
      </c>
      <c r="B45" s="17" t="s">
        <v>2906</v>
      </c>
      <c r="C45" s="17"/>
      <c r="D45" s="17" t="s">
        <v>179</v>
      </c>
      <c r="E45" s="17">
        <v>2011.11</v>
      </c>
      <c r="F45" s="17" t="s">
        <v>766</v>
      </c>
      <c r="G45" s="17" t="s">
        <v>4559</v>
      </c>
      <c r="H45" s="17">
        <v>7180018132</v>
      </c>
    </row>
    <row r="46" spans="1:8" ht="39.9" customHeight="1" x14ac:dyDescent="0.2">
      <c r="A46" s="57">
        <v>2</v>
      </c>
      <c r="B46" s="78" t="s">
        <v>2907</v>
      </c>
      <c r="C46" s="78"/>
      <c r="D46" s="78" t="s">
        <v>1111</v>
      </c>
      <c r="E46" s="78">
        <v>2012.2</v>
      </c>
      <c r="F46" s="78" t="s">
        <v>766</v>
      </c>
      <c r="G46" s="78" t="s">
        <v>4560</v>
      </c>
      <c r="H46" s="78">
        <v>7180018140</v>
      </c>
    </row>
    <row r="47" spans="1:8" ht="39.9" customHeight="1" x14ac:dyDescent="0.2">
      <c r="A47" s="57">
        <v>3</v>
      </c>
      <c r="B47" s="17" t="s">
        <v>2908</v>
      </c>
      <c r="C47" s="17"/>
      <c r="D47" s="17" t="s">
        <v>1111</v>
      </c>
      <c r="E47" s="17">
        <v>2012.2</v>
      </c>
      <c r="F47" s="17" t="s">
        <v>766</v>
      </c>
      <c r="G47" s="17" t="s">
        <v>4561</v>
      </c>
      <c r="H47" s="17">
        <v>7180018157</v>
      </c>
    </row>
    <row r="48" spans="1:8" ht="39.9" customHeight="1" x14ac:dyDescent="0.2">
      <c r="A48" s="57">
        <v>4</v>
      </c>
      <c r="B48" s="17" t="s">
        <v>2909</v>
      </c>
      <c r="C48" s="17"/>
      <c r="D48" s="17" t="s">
        <v>1111</v>
      </c>
      <c r="E48" s="17">
        <v>2012.2</v>
      </c>
      <c r="F48" s="17" t="s">
        <v>766</v>
      </c>
      <c r="G48" s="17" t="s">
        <v>4562</v>
      </c>
      <c r="H48" s="17">
        <v>7180018165</v>
      </c>
    </row>
    <row r="49" spans="1:8" ht="39.9" customHeight="1" x14ac:dyDescent="0.2">
      <c r="A49" s="57">
        <v>5</v>
      </c>
      <c r="B49" s="17" t="s">
        <v>2910</v>
      </c>
      <c r="C49" s="17"/>
      <c r="D49" s="17" t="s">
        <v>1111</v>
      </c>
      <c r="E49" s="17">
        <v>2012.2</v>
      </c>
      <c r="F49" s="17" t="s">
        <v>766</v>
      </c>
      <c r="G49" s="17" t="s">
        <v>4563</v>
      </c>
      <c r="H49" s="17">
        <v>7180018173</v>
      </c>
    </row>
    <row r="50" spans="1:8" ht="39.9" customHeight="1" x14ac:dyDescent="0.2">
      <c r="A50" s="57">
        <v>6</v>
      </c>
      <c r="B50" s="17" t="s">
        <v>2911</v>
      </c>
      <c r="C50" s="17"/>
      <c r="D50" s="17" t="s">
        <v>1111</v>
      </c>
      <c r="E50" s="17">
        <v>2012.2</v>
      </c>
      <c r="F50" s="17" t="s">
        <v>766</v>
      </c>
      <c r="G50" s="17" t="s">
        <v>4564</v>
      </c>
      <c r="H50" s="17">
        <v>7180018181</v>
      </c>
    </row>
    <row r="51" spans="1:8" ht="39.9" customHeight="1" x14ac:dyDescent="0.2">
      <c r="A51" s="57">
        <v>7</v>
      </c>
      <c r="B51" s="17" t="s">
        <v>2912</v>
      </c>
      <c r="C51" s="17"/>
      <c r="D51" s="17" t="s">
        <v>1111</v>
      </c>
      <c r="E51" s="17">
        <v>2012.2</v>
      </c>
      <c r="F51" s="17" t="s">
        <v>766</v>
      </c>
      <c r="G51" s="17" t="s">
        <v>4565</v>
      </c>
      <c r="H51" s="17">
        <v>7180018199</v>
      </c>
    </row>
  </sheetData>
  <phoneticPr fontId="5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&amp;C&amp;20特別貸出用図書セット(調べ学習用セット　社会)</oddHeader>
  </headerFooter>
  <rowBreaks count="5" manualBreakCount="5">
    <brk id="11" max="16383" man="1"/>
    <brk id="21" max="16383" man="1"/>
    <brk id="28" max="16383" man="1"/>
    <brk id="36" max="16383" man="1"/>
    <brk id="42" max="7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4"/>
  </sheetPr>
  <dimension ref="A1:H12"/>
  <sheetViews>
    <sheetView view="pageBreakPreview" zoomScale="80" zoomScaleNormal="85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11" bestFit="1" customWidth="1"/>
    <col min="2" max="2" width="34.33203125" style="11" bestFit="1" customWidth="1"/>
    <col min="3" max="3" width="26.33203125" style="11" customWidth="1"/>
    <col min="4" max="4" width="18.33203125" style="11" bestFit="1" customWidth="1"/>
    <col min="5" max="5" width="18.109375" style="11" customWidth="1"/>
    <col min="6" max="6" width="14.21875" style="11" bestFit="1" customWidth="1"/>
    <col min="7" max="7" width="19" style="11" bestFit="1" customWidth="1"/>
    <col min="8" max="8" width="18.33203125" style="11" customWidth="1"/>
    <col min="9" max="16384" width="12.6640625" style="1"/>
  </cols>
  <sheetData>
    <row r="1" spans="1:8" ht="39.9" customHeight="1" x14ac:dyDescent="0.2">
      <c r="B1" s="10" t="s">
        <v>16492</v>
      </c>
    </row>
    <row r="2" spans="1:8" ht="39.9" customHeight="1" x14ac:dyDescent="0.2">
      <c r="B2" s="10" t="s">
        <v>5429</v>
      </c>
    </row>
    <row r="3" spans="1:8" ht="39.9" customHeight="1" thickBot="1" x14ac:dyDescent="0.25">
      <c r="B3" s="12" t="s">
        <v>5362</v>
      </c>
      <c r="C3" s="12" t="s">
        <v>5363</v>
      </c>
      <c r="D3" s="12" t="s">
        <v>5364</v>
      </c>
      <c r="E3" s="13" t="s">
        <v>5365</v>
      </c>
      <c r="F3" s="12" t="s">
        <v>5366</v>
      </c>
      <c r="G3" s="12" t="s">
        <v>5368</v>
      </c>
      <c r="H3" s="12" t="s">
        <v>5367</v>
      </c>
    </row>
    <row r="4" spans="1:8" s="231" customFormat="1" ht="51.6" customHeight="1" thickTop="1" x14ac:dyDescent="0.2">
      <c r="A4" s="57">
        <v>1</v>
      </c>
      <c r="B4" s="83" t="s">
        <v>5430</v>
      </c>
      <c r="C4" s="83" t="s">
        <v>5431</v>
      </c>
      <c r="D4" s="83" t="s">
        <v>5434</v>
      </c>
      <c r="E4" s="83" t="str">
        <f>"2014.10"</f>
        <v>2014.10</v>
      </c>
      <c r="F4" s="146" t="s">
        <v>5393</v>
      </c>
      <c r="G4" s="337" t="s">
        <v>6765</v>
      </c>
      <c r="H4" s="107">
        <v>7180016375</v>
      </c>
    </row>
    <row r="5" spans="1:8" s="231" customFormat="1" ht="51.6" customHeight="1" x14ac:dyDescent="0.2">
      <c r="A5" s="57">
        <v>2</v>
      </c>
      <c r="B5" s="17" t="str">
        <f>"うさぎのヤスヒコ、憲法と出会う サル山共和国が守るみんなの権利 "</f>
        <v xml:space="preserve">うさぎのヤスヒコ、憲法と出会う サル山共和国が守るみんなの権利 </v>
      </c>
      <c r="C5" s="17" t="str">
        <f>"西原/博史‖著 山中/正大‖絵 新藤/岳史‖デザイン"</f>
        <v>西原/博史‖著 山中/正大‖絵 新藤/岳史‖デザイン</v>
      </c>
      <c r="D5" s="17" t="str">
        <f>"太郎次郎社エディタス"</f>
        <v>太郎次郎社エディタス</v>
      </c>
      <c r="E5" s="17" t="str">
        <f>"2014.4"</f>
        <v>2014.4</v>
      </c>
      <c r="F5" s="17" t="s">
        <v>5393</v>
      </c>
      <c r="G5" s="88" t="s">
        <v>6766</v>
      </c>
      <c r="H5" s="108">
        <v>7180016383</v>
      </c>
    </row>
    <row r="6" spans="1:8" s="231" customFormat="1" ht="51.6" customHeight="1" x14ac:dyDescent="0.2">
      <c r="A6" s="57">
        <v>3</v>
      </c>
      <c r="B6" s="17" t="str">
        <f>"おさるのトーマス、刑法を知る サル山共和国の事件簿 "</f>
        <v xml:space="preserve">おさるのトーマス、刑法を知る サル山共和国の事件簿 </v>
      </c>
      <c r="C6" s="17" t="s">
        <v>5432</v>
      </c>
      <c r="D6" s="17" t="str">
        <f>"太郎次郎社エディタス"</f>
        <v>太郎次郎社エディタス</v>
      </c>
      <c r="E6" s="17" t="str">
        <f>"2014.4"</f>
        <v>2014.4</v>
      </c>
      <c r="F6" s="17" t="s">
        <v>5393</v>
      </c>
      <c r="G6" s="88" t="s">
        <v>6767</v>
      </c>
      <c r="H6" s="108">
        <v>7180016391</v>
      </c>
    </row>
    <row r="7" spans="1:8" s="231" customFormat="1" ht="51.6" customHeight="1" x14ac:dyDescent="0.2">
      <c r="A7" s="57">
        <v>4</v>
      </c>
      <c r="B7" s="17" t="str">
        <f>"まんがと図解でわかる裁判の本 こんなとき、どうする?どうなる? 1 くらしのなかの大事件"</f>
        <v>まんがと図解でわかる裁判の本 こんなとき、どうする?どうなる? 1 くらしのなかの大事件</v>
      </c>
      <c r="C7" s="17" t="s">
        <v>5433</v>
      </c>
      <c r="D7" s="17" t="str">
        <f t="shared" ref="D7:D12" si="0">"岩崎書店"</f>
        <v>岩崎書店</v>
      </c>
      <c r="E7" s="17" t="str">
        <f>"2014.2"</f>
        <v>2014.2</v>
      </c>
      <c r="F7" s="17" t="s">
        <v>5392</v>
      </c>
      <c r="G7" s="88" t="s">
        <v>6768</v>
      </c>
      <c r="H7" s="108">
        <v>7180016409</v>
      </c>
    </row>
    <row r="8" spans="1:8" s="231" customFormat="1" ht="51.6" customHeight="1" x14ac:dyDescent="0.2">
      <c r="A8" s="57">
        <v>5</v>
      </c>
      <c r="B8" s="17" t="str">
        <f>"まんがと図解でわかる裁判の本 こんなとき、どうする?どうなる? 2 学校でトラブル発生"</f>
        <v>まんがと図解でわかる裁判の本 こんなとき、どうする?どうなる? 2 学校でトラブル発生</v>
      </c>
      <c r="C8" s="17" t="s">
        <v>5433</v>
      </c>
      <c r="D8" s="17" t="str">
        <f t="shared" si="0"/>
        <v>岩崎書店</v>
      </c>
      <c r="E8" s="17" t="str">
        <f>"2014.3"</f>
        <v>2014.3</v>
      </c>
      <c r="F8" s="17" t="s">
        <v>5392</v>
      </c>
      <c r="G8" s="88" t="s">
        <v>6769</v>
      </c>
      <c r="H8" s="108">
        <v>7180016417</v>
      </c>
    </row>
    <row r="9" spans="1:8" s="231" customFormat="1" ht="51.6" customHeight="1" x14ac:dyDescent="0.2">
      <c r="A9" s="57">
        <v>6</v>
      </c>
      <c r="B9" s="17" t="str">
        <f>"まんがと図解でわかる裁判の本 こんなとき、どうする?どうなる? 3 家族や親せきのもめごと"</f>
        <v>まんがと図解でわかる裁判の本 こんなとき、どうする?どうなる? 3 家族や親せきのもめごと</v>
      </c>
      <c r="C9" s="17" t="s">
        <v>5433</v>
      </c>
      <c r="D9" s="17" t="str">
        <f t="shared" si="0"/>
        <v>岩崎書店</v>
      </c>
      <c r="E9" s="17" t="str">
        <f>"2014.2"</f>
        <v>2014.2</v>
      </c>
      <c r="F9" s="17" t="s">
        <v>5392</v>
      </c>
      <c r="G9" s="88" t="s">
        <v>6770</v>
      </c>
      <c r="H9" s="108">
        <v>7180016425</v>
      </c>
    </row>
    <row r="10" spans="1:8" s="231" customFormat="1" ht="51.6" customHeight="1" x14ac:dyDescent="0.2">
      <c r="A10" s="57">
        <v>7</v>
      </c>
      <c r="B10" s="17" t="str">
        <f>"まんがと図解でわかる裁判の本 こんなとき、どうする?どうなる? 4 お金のことで困ったら"</f>
        <v>まんがと図解でわかる裁判の本 こんなとき、どうする?どうなる? 4 お金のことで困ったら</v>
      </c>
      <c r="C10" s="17" t="s">
        <v>5433</v>
      </c>
      <c r="D10" s="17" t="str">
        <f t="shared" si="0"/>
        <v>岩崎書店</v>
      </c>
      <c r="E10" s="17" t="str">
        <f>"2014.3"</f>
        <v>2014.3</v>
      </c>
      <c r="F10" s="17" t="s">
        <v>5392</v>
      </c>
      <c r="G10" s="88" t="s">
        <v>6771</v>
      </c>
      <c r="H10" s="108">
        <v>7180016433</v>
      </c>
    </row>
    <row r="11" spans="1:8" s="231" customFormat="1" ht="51.6" customHeight="1" x14ac:dyDescent="0.2">
      <c r="A11" s="57">
        <v>8</v>
      </c>
      <c r="B11" s="17" t="str">
        <f>"まんがと図解でわかる裁判の本 こんなとき、どうする?どうなる? 5 危険がいっぱい!インターネット"</f>
        <v>まんがと図解でわかる裁判の本 こんなとき、どうする?どうなる? 5 危険がいっぱい!インターネット</v>
      </c>
      <c r="C11" s="17" t="s">
        <v>5433</v>
      </c>
      <c r="D11" s="17" t="str">
        <f t="shared" si="0"/>
        <v>岩崎書店</v>
      </c>
      <c r="E11" s="17" t="str">
        <f>"2014.3"</f>
        <v>2014.3</v>
      </c>
      <c r="F11" s="17" t="s">
        <v>5392</v>
      </c>
      <c r="G11" s="88" t="s">
        <v>6772</v>
      </c>
      <c r="H11" s="108">
        <v>7180016441</v>
      </c>
    </row>
    <row r="12" spans="1:8" s="231" customFormat="1" ht="51.6" customHeight="1" thickBot="1" x14ac:dyDescent="0.25">
      <c r="A12" s="57">
        <v>9</v>
      </c>
      <c r="B12" s="17" t="str">
        <f>"まんがと図解でわかる裁判の本 こんなとき、どうする?どうなる? 6 環境・いのち・権利を守る"</f>
        <v>まんがと図解でわかる裁判の本 こんなとき、どうする?どうなる? 6 環境・いのち・権利を守る</v>
      </c>
      <c r="C12" s="17" t="s">
        <v>5433</v>
      </c>
      <c r="D12" s="17" t="str">
        <f t="shared" si="0"/>
        <v>岩崎書店</v>
      </c>
      <c r="E12" s="17" t="str">
        <f>"2014.3"</f>
        <v>2014.3</v>
      </c>
      <c r="F12" s="17" t="s">
        <v>5392</v>
      </c>
      <c r="G12" s="338" t="s">
        <v>6773</v>
      </c>
      <c r="H12" s="109">
        <v>7180016458</v>
      </c>
    </row>
  </sheetData>
  <phoneticPr fontId="5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憲法・法律)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4"/>
  </sheetPr>
  <dimension ref="A1:H10"/>
  <sheetViews>
    <sheetView view="pageBreakPreview" zoomScale="80" zoomScaleNormal="100" zoomScaleSheetLayoutView="80" workbookViewId="0">
      <selection activeCell="E10" sqref="E10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18.109375" style="53" customWidth="1"/>
    <col min="6" max="6" width="14.21875" style="53" bestFit="1" customWidth="1"/>
    <col min="7" max="7" width="19" style="53" bestFit="1" customWidth="1"/>
    <col min="8" max="8" width="19" style="53" customWidth="1"/>
    <col min="9" max="16384" width="12.6640625" style="3"/>
  </cols>
  <sheetData>
    <row r="1" spans="1:8" ht="39.9" customHeight="1" x14ac:dyDescent="0.2">
      <c r="A1" s="57"/>
      <c r="B1" s="192" t="s">
        <v>16492</v>
      </c>
      <c r="C1" s="57"/>
      <c r="D1" s="57"/>
      <c r="E1" s="57"/>
      <c r="F1" s="57"/>
      <c r="G1" s="57"/>
      <c r="H1" s="57"/>
    </row>
    <row r="2" spans="1:8" ht="39.9" customHeight="1" x14ac:dyDescent="0.2">
      <c r="A2" s="57"/>
      <c r="B2" s="192" t="s">
        <v>5553</v>
      </c>
      <c r="C2" s="57"/>
      <c r="D2" s="57"/>
      <c r="E2" s="57"/>
      <c r="F2" s="57"/>
      <c r="G2" s="57"/>
      <c r="H2" s="57"/>
    </row>
    <row r="3" spans="1:8" ht="39.9" customHeight="1" thickBot="1" x14ac:dyDescent="0.25">
      <c r="A3" s="57"/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83" t="str">
        <f>"税ってなに? シリーズ1 とられる税から私たちの税へ"</f>
        <v>税ってなに? シリーズ1 とられる税から私たちの税へ</v>
      </c>
      <c r="C4" s="83" t="s">
        <v>5435</v>
      </c>
      <c r="D4" s="83" t="str">
        <f>"かもがわ出版"</f>
        <v>かもがわ出版</v>
      </c>
      <c r="E4" s="83" t="str">
        <f>"2014.1"</f>
        <v>2014.1</v>
      </c>
      <c r="F4" s="146" t="s">
        <v>5393</v>
      </c>
      <c r="G4" s="337" t="s">
        <v>6774</v>
      </c>
      <c r="H4" s="107">
        <v>7180016466</v>
      </c>
    </row>
    <row r="5" spans="1:8" ht="39.9" customHeight="1" x14ac:dyDescent="0.2">
      <c r="A5" s="57">
        <v>2</v>
      </c>
      <c r="B5" s="17" t="str">
        <f>"税ってなに? シリーズ2 税の集め方、使い方のしくみ"</f>
        <v>税ってなに? シリーズ2 税の集め方、使い方のしくみ</v>
      </c>
      <c r="C5" s="17" t="s">
        <v>5435</v>
      </c>
      <c r="D5" s="17" t="str">
        <f>"かもがわ出版"</f>
        <v>かもがわ出版</v>
      </c>
      <c r="E5" s="17" t="str">
        <f>"2014.4"</f>
        <v>2014.4</v>
      </c>
      <c r="F5" s="17" t="s">
        <v>5393</v>
      </c>
      <c r="G5" s="88" t="s">
        <v>6775</v>
      </c>
      <c r="H5" s="108">
        <v>7180016474</v>
      </c>
    </row>
    <row r="6" spans="1:8" ht="39.9" customHeight="1" x14ac:dyDescent="0.2">
      <c r="A6" s="57">
        <v>3</v>
      </c>
      <c r="B6" s="17" t="str">
        <f>"税ってなに? シリーズ3 税の種類と使い道"</f>
        <v>税ってなに? シリーズ3 税の種類と使い道</v>
      </c>
      <c r="C6" s="17" t="s">
        <v>5436</v>
      </c>
      <c r="D6" s="17" t="str">
        <f>"かもがわ出版"</f>
        <v>かもがわ出版</v>
      </c>
      <c r="E6" s="17" t="str">
        <f>"2014.4"</f>
        <v>2014.4</v>
      </c>
      <c r="F6" s="17" t="s">
        <v>5393</v>
      </c>
      <c r="G6" s="88" t="s">
        <v>6776</v>
      </c>
      <c r="H6" s="108">
        <v>7180016482</v>
      </c>
    </row>
    <row r="7" spans="1:8" ht="39.9" customHeight="1" x14ac:dyDescent="0.2">
      <c r="A7" s="57">
        <v>4</v>
      </c>
      <c r="B7" s="17" t="str">
        <f>"税ってなに? シリーズ4 消費税ってどんな税?"</f>
        <v>税ってなに? シリーズ4 消費税ってどんな税?</v>
      </c>
      <c r="C7" s="17" t="s">
        <v>5436</v>
      </c>
      <c r="D7" s="17" t="str">
        <f>"かもがわ出版"</f>
        <v>かもがわ出版</v>
      </c>
      <c r="E7" s="17" t="str">
        <f>"2014.2"</f>
        <v>2014.2</v>
      </c>
      <c r="F7" s="17" t="s">
        <v>5392</v>
      </c>
      <c r="G7" s="88" t="s">
        <v>6777</v>
      </c>
      <c r="H7" s="108">
        <v>7180016490</v>
      </c>
    </row>
    <row r="8" spans="1:8" ht="39.9" customHeight="1" x14ac:dyDescent="0.2">
      <c r="A8" s="57">
        <v>5</v>
      </c>
      <c r="B8" s="17" t="str">
        <f>"池上彰のこれだけは知っておきたい!消費税のしくみ 1 消費税ってなに?"</f>
        <v>池上彰のこれだけは知っておきたい!消費税のしくみ 1 消費税ってなに?</v>
      </c>
      <c r="C8" s="17" t="s">
        <v>5437</v>
      </c>
      <c r="D8" s="17" t="str">
        <f t="shared" ref="D8:D10" si="0">"ポプラ社"</f>
        <v>ポプラ社</v>
      </c>
      <c r="E8" s="17" t="str">
        <f t="shared" ref="E8:E10" si="1">"2014.4"</f>
        <v>2014.4</v>
      </c>
      <c r="F8" s="17" t="s">
        <v>5392</v>
      </c>
      <c r="G8" s="88" t="s">
        <v>6778</v>
      </c>
      <c r="H8" s="108">
        <v>7180016508</v>
      </c>
    </row>
    <row r="9" spans="1:8" ht="39.9" customHeight="1" x14ac:dyDescent="0.2">
      <c r="A9" s="57">
        <v>6</v>
      </c>
      <c r="B9" s="17" t="str">
        <f>"池上彰のこれだけは知っておきたい!消費税のしくみ 2 消費税の歴史"</f>
        <v>池上彰のこれだけは知っておきたい!消費税のしくみ 2 消費税の歴史</v>
      </c>
      <c r="C9" s="17" t="s">
        <v>5438</v>
      </c>
      <c r="D9" s="17" t="str">
        <f t="shared" si="0"/>
        <v>ポプラ社</v>
      </c>
      <c r="E9" s="17" t="str">
        <f t="shared" si="1"/>
        <v>2014.4</v>
      </c>
      <c r="F9" s="17" t="s">
        <v>5392</v>
      </c>
      <c r="G9" s="88" t="s">
        <v>6779</v>
      </c>
      <c r="H9" s="108">
        <v>7180016516</v>
      </c>
    </row>
    <row r="10" spans="1:8" ht="39.9" customHeight="1" thickBot="1" x14ac:dyDescent="0.25">
      <c r="A10" s="57">
        <v>7</v>
      </c>
      <c r="B10" s="17" t="str">
        <f>"池上彰のこれだけは知っておきたい!消費税のしくみ 3 世界の消費税"</f>
        <v>池上彰のこれだけは知っておきたい!消費税のしくみ 3 世界の消費税</v>
      </c>
      <c r="C10" s="17" t="s">
        <v>5438</v>
      </c>
      <c r="D10" s="17" t="str">
        <f t="shared" si="0"/>
        <v>ポプラ社</v>
      </c>
      <c r="E10" s="17" t="str">
        <f t="shared" si="1"/>
        <v>2014.4</v>
      </c>
      <c r="F10" s="17" t="s">
        <v>5392</v>
      </c>
      <c r="G10" s="338" t="s">
        <v>6780</v>
      </c>
      <c r="H10" s="109">
        <v>7180016524</v>
      </c>
    </row>
  </sheetData>
  <phoneticPr fontId="5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税金)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I492"/>
  <sheetViews>
    <sheetView view="pageBreakPreview" zoomScale="70" zoomScaleNormal="100" zoomScaleSheetLayoutView="70" workbookViewId="0">
      <selection activeCell="B2" sqref="B2"/>
    </sheetView>
  </sheetViews>
  <sheetFormatPr defaultColWidth="12.6640625" defaultRowHeight="39.9" customHeight="1" x14ac:dyDescent="0.2"/>
  <cols>
    <col min="1" max="1" width="5" style="231" bestFit="1" customWidth="1"/>
    <col min="2" max="2" width="34.33203125" style="231" bestFit="1" customWidth="1"/>
    <col min="3" max="3" width="26.33203125" style="231" customWidth="1"/>
    <col min="4" max="4" width="18.33203125" style="231" bestFit="1" customWidth="1"/>
    <col min="5" max="5" width="20" style="231" customWidth="1"/>
    <col min="6" max="6" width="14.21875" style="231" bestFit="1" customWidth="1"/>
    <col min="7" max="7" width="19" style="231" bestFit="1" customWidth="1"/>
    <col min="8" max="8" width="17.6640625" style="231" customWidth="1"/>
    <col min="9" max="9" width="11" style="5" customWidth="1"/>
    <col min="10" max="16384" width="12.6640625" style="231"/>
  </cols>
  <sheetData>
    <row r="1" spans="1:9" ht="39.9" customHeight="1" x14ac:dyDescent="0.2">
      <c r="A1" s="57"/>
      <c r="B1" s="192" t="s">
        <v>16484</v>
      </c>
      <c r="C1" s="57"/>
      <c r="D1" s="57"/>
      <c r="E1" s="57"/>
      <c r="F1" s="57"/>
      <c r="G1" s="57"/>
      <c r="H1" s="57"/>
      <c r="I1" s="57"/>
    </row>
    <row r="2" spans="1:9" ht="39.9" customHeight="1" x14ac:dyDescent="0.2">
      <c r="A2" s="57"/>
      <c r="B2" s="192" t="s">
        <v>5</v>
      </c>
      <c r="C2" s="57"/>
      <c r="D2" s="57"/>
      <c r="E2" s="57"/>
      <c r="F2" s="57"/>
      <c r="G2" s="57"/>
      <c r="H2" s="57"/>
      <c r="I2" s="57"/>
    </row>
    <row r="3" spans="1:9" ht="39.9" customHeight="1" thickBot="1" x14ac:dyDescent="0.25">
      <c r="A3" s="57"/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  <c r="I3" s="57"/>
    </row>
    <row r="4" spans="1:9" ht="39.9" customHeight="1" thickTop="1" x14ac:dyDescent="0.2">
      <c r="A4" s="57">
        <v>1</v>
      </c>
      <c r="B4" s="17" t="s">
        <v>1287</v>
      </c>
      <c r="C4" s="17" t="s">
        <v>1771</v>
      </c>
      <c r="D4" s="17" t="s">
        <v>233</v>
      </c>
      <c r="E4" s="56">
        <v>39387</v>
      </c>
      <c r="F4" s="17" t="s">
        <v>667</v>
      </c>
      <c r="G4" s="17" t="s">
        <v>5073</v>
      </c>
      <c r="H4" s="17">
        <v>7180000809</v>
      </c>
      <c r="I4" s="57"/>
    </row>
    <row r="5" spans="1:9" ht="39.9" customHeight="1" x14ac:dyDescent="0.2">
      <c r="A5" s="57">
        <v>2</v>
      </c>
      <c r="B5" s="17" t="s">
        <v>1288</v>
      </c>
      <c r="C5" s="17" t="s">
        <v>1289</v>
      </c>
      <c r="D5" s="17" t="s">
        <v>137</v>
      </c>
      <c r="E5" s="55">
        <v>39141</v>
      </c>
      <c r="F5" s="17" t="s">
        <v>667</v>
      </c>
      <c r="G5" s="17" t="s">
        <v>5074</v>
      </c>
      <c r="H5" s="17">
        <v>7180000817</v>
      </c>
      <c r="I5" s="57"/>
    </row>
    <row r="6" spans="1:9" ht="39.9" customHeight="1" x14ac:dyDescent="0.2">
      <c r="A6" s="57">
        <v>3</v>
      </c>
      <c r="B6" s="17" t="s">
        <v>1290</v>
      </c>
      <c r="C6" s="17" t="s">
        <v>1291</v>
      </c>
      <c r="D6" s="17" t="s">
        <v>140</v>
      </c>
      <c r="E6" s="55">
        <v>38952</v>
      </c>
      <c r="F6" s="17" t="s">
        <v>667</v>
      </c>
      <c r="G6" s="17" t="s">
        <v>5075</v>
      </c>
      <c r="H6" s="17">
        <v>7180000825</v>
      </c>
      <c r="I6" s="57"/>
    </row>
    <row r="7" spans="1:9" ht="39.9" customHeight="1" x14ac:dyDescent="0.2">
      <c r="A7" s="57">
        <v>4</v>
      </c>
      <c r="B7" s="17" t="s">
        <v>1772</v>
      </c>
      <c r="C7" s="17" t="s">
        <v>866</v>
      </c>
      <c r="D7" s="17" t="s">
        <v>140</v>
      </c>
      <c r="E7" s="55">
        <v>38548</v>
      </c>
      <c r="F7" s="17" t="s">
        <v>667</v>
      </c>
      <c r="G7" s="17" t="s">
        <v>5076</v>
      </c>
      <c r="H7" s="17">
        <v>7180000833</v>
      </c>
      <c r="I7" s="57"/>
    </row>
    <row r="8" spans="1:9" ht="39.9" customHeight="1" x14ac:dyDescent="0.2">
      <c r="A8" s="57">
        <v>5</v>
      </c>
      <c r="B8" s="17" t="s">
        <v>1292</v>
      </c>
      <c r="C8" s="17" t="s">
        <v>1293</v>
      </c>
      <c r="D8" s="17" t="s">
        <v>299</v>
      </c>
      <c r="E8" s="55">
        <v>39232</v>
      </c>
      <c r="F8" s="17" t="s">
        <v>667</v>
      </c>
      <c r="G8" s="17" t="s">
        <v>5077</v>
      </c>
      <c r="H8" s="17">
        <v>7180000841</v>
      </c>
      <c r="I8" s="57"/>
    </row>
    <row r="9" spans="1:9" ht="39.9" customHeight="1" x14ac:dyDescent="0.2">
      <c r="A9" s="57">
        <v>6</v>
      </c>
      <c r="B9" s="17" t="s">
        <v>1294</v>
      </c>
      <c r="C9" s="17" t="s">
        <v>1295</v>
      </c>
      <c r="D9" s="17" t="s">
        <v>1296</v>
      </c>
      <c r="E9" s="56">
        <v>39264</v>
      </c>
      <c r="F9" s="17" t="s">
        <v>667</v>
      </c>
      <c r="G9" s="17" t="s">
        <v>5078</v>
      </c>
      <c r="H9" s="17">
        <v>7180000858</v>
      </c>
      <c r="I9" s="57"/>
    </row>
    <row r="10" spans="1:9" ht="39.9" customHeight="1" x14ac:dyDescent="0.2">
      <c r="A10" s="57">
        <v>7</v>
      </c>
      <c r="B10" s="17" t="s">
        <v>1297</v>
      </c>
      <c r="C10" s="17" t="s">
        <v>1773</v>
      </c>
      <c r="D10" s="17" t="s">
        <v>1298</v>
      </c>
      <c r="E10" s="55">
        <v>39695</v>
      </c>
      <c r="F10" s="17" t="s">
        <v>667</v>
      </c>
      <c r="G10" s="17" t="s">
        <v>5079</v>
      </c>
      <c r="H10" s="17">
        <v>7180000866</v>
      </c>
      <c r="I10" s="57"/>
    </row>
    <row r="11" spans="1:9" ht="39.9" customHeight="1" x14ac:dyDescent="0.2">
      <c r="A11" s="57">
        <v>8</v>
      </c>
      <c r="B11" s="17" t="s">
        <v>1299</v>
      </c>
      <c r="C11" s="17" t="s">
        <v>1300</v>
      </c>
      <c r="D11" s="17" t="s">
        <v>185</v>
      </c>
      <c r="E11" s="55">
        <v>40014</v>
      </c>
      <c r="F11" s="17" t="s">
        <v>667</v>
      </c>
      <c r="G11" s="17" t="s">
        <v>5080</v>
      </c>
      <c r="H11" s="17">
        <v>7180000874</v>
      </c>
      <c r="I11" s="57"/>
    </row>
    <row r="12" spans="1:9" ht="39.9" customHeight="1" x14ac:dyDescent="0.2">
      <c r="A12" s="57">
        <v>9</v>
      </c>
      <c r="B12" s="17" t="s">
        <v>1301</v>
      </c>
      <c r="C12" s="17" t="s">
        <v>1302</v>
      </c>
      <c r="D12" s="17" t="s">
        <v>848</v>
      </c>
      <c r="E12" s="55">
        <v>39772</v>
      </c>
      <c r="F12" s="17" t="s">
        <v>667</v>
      </c>
      <c r="G12" s="17" t="s">
        <v>5081</v>
      </c>
      <c r="H12" s="17">
        <v>7180000882</v>
      </c>
      <c r="I12" s="57"/>
    </row>
    <row r="13" spans="1:9" ht="39.9" customHeight="1" x14ac:dyDescent="0.2">
      <c r="A13" s="57">
        <v>10</v>
      </c>
      <c r="B13" s="17" t="s">
        <v>1303</v>
      </c>
      <c r="C13" s="17" t="s">
        <v>1304</v>
      </c>
      <c r="D13" s="17" t="s">
        <v>1305</v>
      </c>
      <c r="E13" s="55">
        <v>39772</v>
      </c>
      <c r="F13" s="17" t="s">
        <v>667</v>
      </c>
      <c r="G13" s="17" t="s">
        <v>5082</v>
      </c>
      <c r="H13" s="17">
        <v>7180000890</v>
      </c>
      <c r="I13" s="57"/>
    </row>
    <row r="14" spans="1:9" ht="39.9" customHeight="1" x14ac:dyDescent="0.2">
      <c r="A14" s="57">
        <v>11</v>
      </c>
      <c r="B14" s="17" t="s">
        <v>1306</v>
      </c>
      <c r="C14" s="17" t="s">
        <v>1307</v>
      </c>
      <c r="D14" s="17" t="s">
        <v>1308</v>
      </c>
      <c r="E14" s="55">
        <v>39871</v>
      </c>
      <c r="F14" s="17" t="s">
        <v>667</v>
      </c>
      <c r="G14" s="17" t="s">
        <v>5083</v>
      </c>
      <c r="H14" s="17">
        <v>7180000908</v>
      </c>
      <c r="I14" s="57"/>
    </row>
    <row r="15" spans="1:9" ht="39.9" customHeight="1" x14ac:dyDescent="0.2">
      <c r="A15" s="57">
        <v>12</v>
      </c>
      <c r="B15" s="17" t="s">
        <v>1309</v>
      </c>
      <c r="C15" s="17" t="s">
        <v>1310</v>
      </c>
      <c r="D15" s="17" t="s">
        <v>626</v>
      </c>
      <c r="E15" s="55">
        <v>39933</v>
      </c>
      <c r="F15" s="17" t="s">
        <v>667</v>
      </c>
      <c r="G15" s="17" t="s">
        <v>5084</v>
      </c>
      <c r="H15" s="17">
        <v>7180000916</v>
      </c>
      <c r="I15" s="57"/>
    </row>
    <row r="16" spans="1:9" ht="39.9" customHeight="1" x14ac:dyDescent="0.2">
      <c r="A16" s="57">
        <v>13</v>
      </c>
      <c r="B16" s="17" t="s">
        <v>1311</v>
      </c>
      <c r="C16" s="17" t="s">
        <v>1312</v>
      </c>
      <c r="D16" s="17" t="s">
        <v>269</v>
      </c>
      <c r="E16" s="55">
        <v>40035</v>
      </c>
      <c r="F16" s="17" t="s">
        <v>667</v>
      </c>
      <c r="G16" s="17" t="s">
        <v>5085</v>
      </c>
      <c r="H16" s="17">
        <v>7180000924</v>
      </c>
      <c r="I16" s="57"/>
    </row>
    <row r="17" spans="1:9" ht="39.9" customHeight="1" x14ac:dyDescent="0.2">
      <c r="A17" s="57">
        <v>14</v>
      </c>
      <c r="B17" s="17" t="s">
        <v>1313</v>
      </c>
      <c r="C17" s="17" t="s">
        <v>1314</v>
      </c>
      <c r="D17" s="17" t="s">
        <v>137</v>
      </c>
      <c r="E17" s="55">
        <v>40117</v>
      </c>
      <c r="F17" s="17" t="s">
        <v>667</v>
      </c>
      <c r="G17" s="17" t="s">
        <v>5086</v>
      </c>
      <c r="H17" s="17">
        <v>7180000932</v>
      </c>
      <c r="I17" s="57"/>
    </row>
    <row r="18" spans="1:9" ht="39.9" customHeight="1" x14ac:dyDescent="0.2">
      <c r="A18" s="57">
        <v>15</v>
      </c>
      <c r="B18" s="17" t="s">
        <v>1315</v>
      </c>
      <c r="C18" s="17" t="s">
        <v>1316</v>
      </c>
      <c r="D18" s="17" t="s">
        <v>233</v>
      </c>
      <c r="E18" s="56">
        <v>39661</v>
      </c>
      <c r="F18" s="17" t="s">
        <v>667</v>
      </c>
      <c r="G18" s="17" t="s">
        <v>5087</v>
      </c>
      <c r="H18" s="17">
        <v>7180000940</v>
      </c>
      <c r="I18" s="57"/>
    </row>
    <row r="19" spans="1:9" ht="39.9" customHeight="1" x14ac:dyDescent="0.2">
      <c r="A19" s="57">
        <v>16</v>
      </c>
      <c r="B19" s="17" t="s">
        <v>1317</v>
      </c>
      <c r="C19" s="17" t="s">
        <v>1318</v>
      </c>
      <c r="D19" s="17" t="s">
        <v>156</v>
      </c>
      <c r="E19" s="56">
        <v>39722</v>
      </c>
      <c r="F19" s="17" t="s">
        <v>667</v>
      </c>
      <c r="G19" s="17" t="s">
        <v>5088</v>
      </c>
      <c r="H19" s="17">
        <v>7180000957</v>
      </c>
      <c r="I19" s="57"/>
    </row>
    <row r="20" spans="1:9" ht="39.9" customHeight="1" x14ac:dyDescent="0.2">
      <c r="A20" s="57">
        <v>17</v>
      </c>
      <c r="B20" s="17" t="s">
        <v>1319</v>
      </c>
      <c r="C20" s="17" t="s">
        <v>1320</v>
      </c>
      <c r="D20" s="17" t="s">
        <v>153</v>
      </c>
      <c r="E20" s="55">
        <v>39995</v>
      </c>
      <c r="F20" s="17" t="s">
        <v>667</v>
      </c>
      <c r="G20" s="17" t="s">
        <v>5089</v>
      </c>
      <c r="H20" s="17">
        <v>7180000965</v>
      </c>
      <c r="I20" s="57"/>
    </row>
    <row r="21" spans="1:9" ht="39.9" customHeight="1" x14ac:dyDescent="0.2">
      <c r="A21" s="57">
        <v>18</v>
      </c>
      <c r="B21" s="17" t="s">
        <v>1321</v>
      </c>
      <c r="C21" s="17" t="s">
        <v>1322</v>
      </c>
      <c r="D21" s="17" t="s">
        <v>274</v>
      </c>
      <c r="E21" s="55">
        <v>40021</v>
      </c>
      <c r="F21" s="17" t="s">
        <v>667</v>
      </c>
      <c r="G21" s="17" t="s">
        <v>5090</v>
      </c>
      <c r="H21" s="17">
        <v>7180000973</v>
      </c>
      <c r="I21" s="57"/>
    </row>
    <row r="22" spans="1:9" ht="39.9" customHeight="1" x14ac:dyDescent="0.2">
      <c r="A22" s="57">
        <v>19</v>
      </c>
      <c r="B22" s="17" t="s">
        <v>1323</v>
      </c>
      <c r="C22" s="17" t="s">
        <v>1324</v>
      </c>
      <c r="D22" s="17" t="s">
        <v>156</v>
      </c>
      <c r="E22" s="56">
        <v>40148</v>
      </c>
      <c r="F22" s="17" t="s">
        <v>667</v>
      </c>
      <c r="G22" s="17" t="s">
        <v>5091</v>
      </c>
      <c r="H22" s="17">
        <v>7180000981</v>
      </c>
      <c r="I22" s="57"/>
    </row>
    <row r="23" spans="1:9" ht="39.9" customHeight="1" x14ac:dyDescent="0.2">
      <c r="A23" s="57">
        <v>20</v>
      </c>
      <c r="B23" s="17" t="s">
        <v>1325</v>
      </c>
      <c r="C23" s="17" t="s">
        <v>1326</v>
      </c>
      <c r="D23" s="17" t="s">
        <v>176</v>
      </c>
      <c r="E23" s="55">
        <v>40044</v>
      </c>
      <c r="F23" s="17" t="s">
        <v>667</v>
      </c>
      <c r="G23" s="17" t="s">
        <v>5092</v>
      </c>
      <c r="H23" s="17">
        <v>7180000999</v>
      </c>
      <c r="I23" s="57"/>
    </row>
    <row r="24" spans="1:9" ht="39.9" customHeight="1" x14ac:dyDescent="0.2">
      <c r="A24" s="57">
        <v>21</v>
      </c>
      <c r="B24" s="17" t="s">
        <v>1327</v>
      </c>
      <c r="C24" s="17" t="s">
        <v>1328</v>
      </c>
      <c r="D24" s="17" t="s">
        <v>159</v>
      </c>
      <c r="E24" s="55">
        <v>39782</v>
      </c>
      <c r="F24" s="17" t="s">
        <v>667</v>
      </c>
      <c r="G24" s="17" t="s">
        <v>5093</v>
      </c>
      <c r="H24" s="17">
        <v>7180001005</v>
      </c>
      <c r="I24" s="57"/>
    </row>
    <row r="25" spans="1:9" ht="39.9" customHeight="1" x14ac:dyDescent="0.2">
      <c r="A25" s="57">
        <v>22</v>
      </c>
      <c r="B25" s="17" t="s">
        <v>1329</v>
      </c>
      <c r="C25" s="17" t="s">
        <v>1330</v>
      </c>
      <c r="D25" s="17" t="s">
        <v>156</v>
      </c>
      <c r="E25" s="56">
        <v>39845</v>
      </c>
      <c r="F25" s="17" t="s">
        <v>667</v>
      </c>
      <c r="G25" s="17" t="s">
        <v>5094</v>
      </c>
      <c r="H25" s="17">
        <v>7180001013</v>
      </c>
      <c r="I25" s="57"/>
    </row>
    <row r="26" spans="1:9" ht="39.9" customHeight="1" x14ac:dyDescent="0.2">
      <c r="A26" s="57">
        <v>23</v>
      </c>
      <c r="B26" s="17" t="s">
        <v>1331</v>
      </c>
      <c r="C26" s="17" t="s">
        <v>1332</v>
      </c>
      <c r="D26" s="17" t="s">
        <v>1111</v>
      </c>
      <c r="E26" s="55">
        <v>40169</v>
      </c>
      <c r="F26" s="17" t="s">
        <v>667</v>
      </c>
      <c r="G26" s="17" t="s">
        <v>5095</v>
      </c>
      <c r="H26" s="17">
        <v>7180001021</v>
      </c>
      <c r="I26" s="57"/>
    </row>
    <row r="27" spans="1:9" ht="39.9" customHeight="1" x14ac:dyDescent="0.2">
      <c r="A27" s="57">
        <v>24</v>
      </c>
      <c r="B27" s="17" t="s">
        <v>1333</v>
      </c>
      <c r="C27" s="17" t="s">
        <v>1334</v>
      </c>
      <c r="D27" s="17" t="s">
        <v>1335</v>
      </c>
      <c r="E27" s="55">
        <v>39869</v>
      </c>
      <c r="F27" s="17" t="s">
        <v>667</v>
      </c>
      <c r="G27" s="17" t="s">
        <v>5096</v>
      </c>
      <c r="H27" s="17">
        <v>7180001039</v>
      </c>
      <c r="I27" s="57"/>
    </row>
    <row r="28" spans="1:9" ht="39.9" customHeight="1" x14ac:dyDescent="0.2">
      <c r="A28" s="57">
        <v>25</v>
      </c>
      <c r="B28" s="17" t="s">
        <v>1336</v>
      </c>
      <c r="C28" s="17" t="s">
        <v>1337</v>
      </c>
      <c r="D28" s="17" t="s">
        <v>1338</v>
      </c>
      <c r="E28" s="55">
        <v>39598</v>
      </c>
      <c r="F28" s="17" t="s">
        <v>667</v>
      </c>
      <c r="G28" s="17" t="s">
        <v>5097</v>
      </c>
      <c r="H28" s="17">
        <v>7180001047</v>
      </c>
      <c r="I28" s="57"/>
    </row>
    <row r="29" spans="1:9" ht="39.9" customHeight="1" x14ac:dyDescent="0.2">
      <c r="A29" s="57">
        <v>26</v>
      </c>
      <c r="B29" s="17" t="s">
        <v>1339</v>
      </c>
      <c r="C29" s="17" t="s">
        <v>1340</v>
      </c>
      <c r="D29" s="17" t="s">
        <v>143</v>
      </c>
      <c r="E29" s="56">
        <v>40148</v>
      </c>
      <c r="F29" s="17" t="s">
        <v>667</v>
      </c>
      <c r="G29" s="17" t="s">
        <v>5098</v>
      </c>
      <c r="H29" s="17">
        <v>7180001054</v>
      </c>
      <c r="I29" s="57"/>
    </row>
    <row r="30" spans="1:9" ht="39.9" customHeight="1" x14ac:dyDescent="0.2">
      <c r="A30" s="57">
        <v>27</v>
      </c>
      <c r="B30" s="17" t="s">
        <v>1341</v>
      </c>
      <c r="C30" s="17" t="s">
        <v>1342</v>
      </c>
      <c r="D30" s="17" t="s">
        <v>274</v>
      </c>
      <c r="E30" s="55">
        <v>40130</v>
      </c>
      <c r="F30" s="17" t="s">
        <v>667</v>
      </c>
      <c r="G30" s="17" t="s">
        <v>5099</v>
      </c>
      <c r="H30" s="17">
        <v>7180001062</v>
      </c>
      <c r="I30" s="57"/>
    </row>
    <row r="31" spans="1:9" ht="39.9" customHeight="1" x14ac:dyDescent="0.2">
      <c r="A31" s="57">
        <v>28</v>
      </c>
      <c r="B31" s="17" t="s">
        <v>1343</v>
      </c>
      <c r="C31" s="17" t="s">
        <v>1344</v>
      </c>
      <c r="D31" s="17" t="s">
        <v>626</v>
      </c>
      <c r="E31" s="55">
        <v>40157</v>
      </c>
      <c r="F31" s="17" t="s">
        <v>667</v>
      </c>
      <c r="G31" s="17" t="s">
        <v>5100</v>
      </c>
      <c r="H31" s="17">
        <v>7180001070</v>
      </c>
      <c r="I31" s="57"/>
    </row>
    <row r="32" spans="1:9" ht="39.9" customHeight="1" x14ac:dyDescent="0.2">
      <c r="A32" s="57">
        <v>29</v>
      </c>
      <c r="B32" s="17" t="s">
        <v>1345</v>
      </c>
      <c r="C32" s="17" t="s">
        <v>1346</v>
      </c>
      <c r="D32" s="17" t="s">
        <v>233</v>
      </c>
      <c r="E32" s="56">
        <v>40118</v>
      </c>
      <c r="F32" s="17" t="s">
        <v>667</v>
      </c>
      <c r="G32" s="17" t="s">
        <v>5101</v>
      </c>
      <c r="H32" s="17">
        <v>7180001088</v>
      </c>
      <c r="I32" s="57"/>
    </row>
    <row r="33" spans="1:9" ht="39.9" customHeight="1" x14ac:dyDescent="0.2">
      <c r="A33" s="57">
        <v>30</v>
      </c>
      <c r="B33" s="17" t="s">
        <v>1347</v>
      </c>
      <c r="C33" s="17" t="s">
        <v>1348</v>
      </c>
      <c r="D33" s="17" t="s">
        <v>606</v>
      </c>
      <c r="E33" s="55">
        <v>40087</v>
      </c>
      <c r="F33" s="17" t="s">
        <v>667</v>
      </c>
      <c r="G33" s="17" t="s">
        <v>5102</v>
      </c>
      <c r="H33" s="17">
        <v>7180001096</v>
      </c>
      <c r="I33" s="57"/>
    </row>
    <row r="34" spans="1:9" ht="39.9" customHeight="1" x14ac:dyDescent="0.2">
      <c r="A34" s="57">
        <v>31</v>
      </c>
      <c r="B34" s="17" t="s">
        <v>1349</v>
      </c>
      <c r="C34" s="17" t="s">
        <v>1350</v>
      </c>
      <c r="D34" s="17" t="s">
        <v>140</v>
      </c>
      <c r="E34" s="55">
        <v>39644</v>
      </c>
      <c r="F34" s="17" t="s">
        <v>667</v>
      </c>
      <c r="G34" s="17" t="s">
        <v>5103</v>
      </c>
      <c r="H34" s="17">
        <v>7180001104</v>
      </c>
      <c r="I34" s="57"/>
    </row>
    <row r="35" spans="1:9" ht="39.9" customHeight="1" x14ac:dyDescent="0.2">
      <c r="A35" s="57">
        <v>32</v>
      </c>
      <c r="B35" s="17" t="s">
        <v>1351</v>
      </c>
      <c r="C35" s="17" t="s">
        <v>1352</v>
      </c>
      <c r="D35" s="17" t="s">
        <v>140</v>
      </c>
      <c r="E35" s="55">
        <v>40154</v>
      </c>
      <c r="F35" s="17" t="s">
        <v>667</v>
      </c>
      <c r="G35" s="17" t="s">
        <v>5104</v>
      </c>
      <c r="H35" s="17">
        <v>7180001112</v>
      </c>
      <c r="I35" s="57"/>
    </row>
    <row r="36" spans="1:9" ht="39.9" customHeight="1" x14ac:dyDescent="0.2">
      <c r="A36" s="57">
        <v>33</v>
      </c>
      <c r="B36" s="17" t="s">
        <v>1353</v>
      </c>
      <c r="C36" s="17" t="s">
        <v>1354</v>
      </c>
      <c r="D36" s="17" t="s">
        <v>299</v>
      </c>
      <c r="E36" s="55">
        <v>40208</v>
      </c>
      <c r="F36" s="17" t="s">
        <v>667</v>
      </c>
      <c r="G36" s="17" t="s">
        <v>5105</v>
      </c>
      <c r="H36" s="17">
        <v>7180001120</v>
      </c>
      <c r="I36" s="57"/>
    </row>
    <row r="37" spans="1:9" ht="39.9" customHeight="1" x14ac:dyDescent="0.2">
      <c r="A37" s="57">
        <v>34</v>
      </c>
      <c r="B37" s="17" t="s">
        <v>1355</v>
      </c>
      <c r="C37" s="17" t="s">
        <v>1356</v>
      </c>
      <c r="D37" s="17" t="s">
        <v>233</v>
      </c>
      <c r="E37" s="55">
        <v>40028</v>
      </c>
      <c r="F37" s="17" t="s">
        <v>667</v>
      </c>
      <c r="G37" s="17" t="s">
        <v>5106</v>
      </c>
      <c r="H37" s="17">
        <v>7180001138</v>
      </c>
      <c r="I37" s="57"/>
    </row>
    <row r="38" spans="1:9" ht="39.9" customHeight="1" x14ac:dyDescent="0.2">
      <c r="A38" s="57">
        <v>35</v>
      </c>
      <c r="B38" s="78" t="s">
        <v>1357</v>
      </c>
      <c r="C38" s="78" t="s">
        <v>1358</v>
      </c>
      <c r="D38" s="78" t="s">
        <v>1359</v>
      </c>
      <c r="E38" s="232">
        <v>39699</v>
      </c>
      <c r="F38" s="78" t="s">
        <v>667</v>
      </c>
      <c r="G38" s="78" t="s">
        <v>5107</v>
      </c>
      <c r="H38" s="78">
        <v>7180001146</v>
      </c>
      <c r="I38" s="57"/>
    </row>
    <row r="39" spans="1:9" ht="39.9" customHeight="1" x14ac:dyDescent="0.2">
      <c r="A39" s="57">
        <v>36</v>
      </c>
      <c r="B39" s="17" t="s">
        <v>1360</v>
      </c>
      <c r="C39" s="17" t="s">
        <v>1361</v>
      </c>
      <c r="D39" s="17" t="s">
        <v>1362</v>
      </c>
      <c r="E39" s="55">
        <v>39507</v>
      </c>
      <c r="F39" s="17" t="s">
        <v>667</v>
      </c>
      <c r="G39" s="17" t="s">
        <v>5108</v>
      </c>
      <c r="H39" s="17">
        <v>7180001153</v>
      </c>
      <c r="I39" s="57"/>
    </row>
    <row r="40" spans="1:9" ht="39.9" customHeight="1" x14ac:dyDescent="0.2">
      <c r="A40" s="57">
        <v>37</v>
      </c>
      <c r="B40" s="17" t="s">
        <v>1363</v>
      </c>
      <c r="C40" s="17" t="s">
        <v>1364</v>
      </c>
      <c r="D40" s="17" t="s">
        <v>221</v>
      </c>
      <c r="E40" s="55">
        <v>39792</v>
      </c>
      <c r="F40" s="17" t="s">
        <v>667</v>
      </c>
      <c r="G40" s="17" t="s">
        <v>5109</v>
      </c>
      <c r="H40" s="17">
        <v>7180001161</v>
      </c>
      <c r="I40" s="57"/>
    </row>
    <row r="41" spans="1:9" ht="39.9" customHeight="1" x14ac:dyDescent="0.2">
      <c r="A41" s="57">
        <v>38</v>
      </c>
      <c r="B41" s="17" t="s">
        <v>1365</v>
      </c>
      <c r="C41" s="17" t="s">
        <v>1366</v>
      </c>
      <c r="D41" s="17" t="s">
        <v>626</v>
      </c>
      <c r="E41" s="55">
        <v>40147</v>
      </c>
      <c r="F41" s="17" t="s">
        <v>667</v>
      </c>
      <c r="G41" s="17" t="s">
        <v>5110</v>
      </c>
      <c r="H41" s="17">
        <v>7180001179</v>
      </c>
      <c r="I41" s="57"/>
    </row>
    <row r="42" spans="1:9" ht="39.9" customHeight="1" x14ac:dyDescent="0.2">
      <c r="A42" s="57">
        <v>39</v>
      </c>
      <c r="B42" s="17" t="s">
        <v>1367</v>
      </c>
      <c r="C42" s="17" t="s">
        <v>1368</v>
      </c>
      <c r="D42" s="17" t="s">
        <v>159</v>
      </c>
      <c r="E42" s="55">
        <v>40056</v>
      </c>
      <c r="F42" s="17" t="s">
        <v>667</v>
      </c>
      <c r="G42" s="17" t="s">
        <v>5111</v>
      </c>
      <c r="H42" s="17">
        <v>7180001187</v>
      </c>
      <c r="I42" s="57"/>
    </row>
    <row r="43" spans="1:9" ht="39.9" customHeight="1" x14ac:dyDescent="0.2">
      <c r="A43" s="57">
        <v>40</v>
      </c>
      <c r="B43" s="17" t="s">
        <v>1369</v>
      </c>
      <c r="C43" s="17" t="s">
        <v>1370</v>
      </c>
      <c r="D43" s="17" t="s">
        <v>243</v>
      </c>
      <c r="E43" s="55">
        <v>39584</v>
      </c>
      <c r="F43" s="17" t="s">
        <v>667</v>
      </c>
      <c r="G43" s="17" t="s">
        <v>5112</v>
      </c>
      <c r="H43" s="17">
        <v>7180001195</v>
      </c>
      <c r="I43" s="57"/>
    </row>
    <row r="44" spans="1:9" ht="39.9" customHeight="1" x14ac:dyDescent="0.2">
      <c r="A44" s="57"/>
      <c r="B44" s="192" t="s">
        <v>6</v>
      </c>
      <c r="C44" s="57"/>
      <c r="D44" s="57"/>
      <c r="E44" s="57"/>
      <c r="F44" s="57"/>
      <c r="G44" s="57"/>
      <c r="H44" s="57"/>
      <c r="I44" s="57"/>
    </row>
    <row r="45" spans="1:9" ht="39.9" customHeight="1" thickBot="1" x14ac:dyDescent="0.25">
      <c r="A45" s="57"/>
      <c r="B45" s="13" t="s">
        <v>5362</v>
      </c>
      <c r="C45" s="13" t="s">
        <v>5363</v>
      </c>
      <c r="D45" s="13" t="s">
        <v>5364</v>
      </c>
      <c r="E45" s="13" t="s">
        <v>5365</v>
      </c>
      <c r="F45" s="13" t="s">
        <v>5366</v>
      </c>
      <c r="G45" s="13" t="s">
        <v>5368</v>
      </c>
      <c r="H45" s="13" t="s">
        <v>5367</v>
      </c>
      <c r="I45" s="57"/>
    </row>
    <row r="46" spans="1:9" ht="39.9" customHeight="1" thickTop="1" x14ac:dyDescent="0.2">
      <c r="A46" s="57">
        <v>1</v>
      </c>
      <c r="B46" s="17" t="s">
        <v>1371</v>
      </c>
      <c r="C46" s="17" t="s">
        <v>1372</v>
      </c>
      <c r="D46" s="17" t="s">
        <v>1373</v>
      </c>
      <c r="E46" s="56">
        <v>38838</v>
      </c>
      <c r="F46" s="17" t="s">
        <v>667</v>
      </c>
      <c r="G46" s="17" t="s">
        <v>5113</v>
      </c>
      <c r="H46" s="17">
        <v>7180006277</v>
      </c>
      <c r="I46" s="57"/>
    </row>
    <row r="47" spans="1:9" ht="39.9" customHeight="1" x14ac:dyDescent="0.2">
      <c r="A47" s="57">
        <v>2</v>
      </c>
      <c r="B47" s="17" t="s">
        <v>1374</v>
      </c>
      <c r="C47" s="17" t="s">
        <v>1375</v>
      </c>
      <c r="D47" s="17" t="s">
        <v>1376</v>
      </c>
      <c r="E47" s="55">
        <v>38706</v>
      </c>
      <c r="F47" s="17" t="s">
        <v>667</v>
      </c>
      <c r="G47" s="17" t="s">
        <v>5114</v>
      </c>
      <c r="H47" s="17">
        <v>7180006285</v>
      </c>
      <c r="I47" s="57"/>
    </row>
    <row r="48" spans="1:9" ht="39.9" customHeight="1" x14ac:dyDescent="0.2">
      <c r="A48" s="57">
        <v>3</v>
      </c>
      <c r="B48" s="17" t="s">
        <v>1377</v>
      </c>
      <c r="C48" s="17" t="s">
        <v>1378</v>
      </c>
      <c r="D48" s="17" t="s">
        <v>140</v>
      </c>
      <c r="E48" s="55">
        <v>36458</v>
      </c>
      <c r="F48" s="17" t="s">
        <v>667</v>
      </c>
      <c r="G48" s="17" t="s">
        <v>5115</v>
      </c>
      <c r="H48" s="17">
        <v>7180006293</v>
      </c>
      <c r="I48" s="57"/>
    </row>
    <row r="49" spans="1:9" ht="39.9" customHeight="1" x14ac:dyDescent="0.2">
      <c r="A49" s="57">
        <v>4</v>
      </c>
      <c r="B49" s="17" t="s">
        <v>1379</v>
      </c>
      <c r="C49" s="17" t="s">
        <v>1380</v>
      </c>
      <c r="D49" s="17" t="s">
        <v>841</v>
      </c>
      <c r="E49" s="55">
        <v>39436</v>
      </c>
      <c r="F49" s="17" t="s">
        <v>667</v>
      </c>
      <c r="G49" s="17" t="s">
        <v>5116</v>
      </c>
      <c r="H49" s="17">
        <v>7180006301</v>
      </c>
      <c r="I49" s="57"/>
    </row>
    <row r="50" spans="1:9" ht="39.9" customHeight="1" x14ac:dyDescent="0.2">
      <c r="A50" s="57">
        <v>5</v>
      </c>
      <c r="B50" s="17" t="s">
        <v>1381</v>
      </c>
      <c r="C50" s="17" t="s">
        <v>1382</v>
      </c>
      <c r="D50" s="17" t="s">
        <v>153</v>
      </c>
      <c r="E50" s="55">
        <v>39233</v>
      </c>
      <c r="F50" s="17" t="s">
        <v>667</v>
      </c>
      <c r="G50" s="17" t="s">
        <v>5117</v>
      </c>
      <c r="H50" s="17">
        <v>7180006319</v>
      </c>
      <c r="I50" s="57"/>
    </row>
    <row r="51" spans="1:9" ht="39.9" customHeight="1" x14ac:dyDescent="0.2">
      <c r="A51" s="57">
        <v>6</v>
      </c>
      <c r="B51" s="17" t="s">
        <v>1383</v>
      </c>
      <c r="C51" s="17" t="s">
        <v>1384</v>
      </c>
      <c r="D51" s="17" t="s">
        <v>626</v>
      </c>
      <c r="E51" s="55">
        <v>39436</v>
      </c>
      <c r="F51" s="17" t="s">
        <v>667</v>
      </c>
      <c r="G51" s="17" t="s">
        <v>5118</v>
      </c>
      <c r="H51" s="17">
        <v>7180006327</v>
      </c>
      <c r="I51" s="57"/>
    </row>
    <row r="52" spans="1:9" ht="39.9" customHeight="1" x14ac:dyDescent="0.2">
      <c r="A52" s="57">
        <v>7</v>
      </c>
      <c r="B52" s="17" t="s">
        <v>1385</v>
      </c>
      <c r="C52" s="17" t="s">
        <v>1386</v>
      </c>
      <c r="D52" s="17" t="s">
        <v>841</v>
      </c>
      <c r="E52" s="55">
        <v>38898</v>
      </c>
      <c r="F52" s="17" t="s">
        <v>667</v>
      </c>
      <c r="G52" s="17" t="s">
        <v>5119</v>
      </c>
      <c r="H52" s="17">
        <v>7180006335</v>
      </c>
      <c r="I52" s="57"/>
    </row>
    <row r="53" spans="1:9" ht="39.9" customHeight="1" x14ac:dyDescent="0.2">
      <c r="A53" s="57">
        <v>8</v>
      </c>
      <c r="B53" s="17" t="s">
        <v>1387</v>
      </c>
      <c r="C53" s="17" t="s">
        <v>1388</v>
      </c>
      <c r="D53" s="17" t="s">
        <v>243</v>
      </c>
      <c r="E53" s="55">
        <v>40284</v>
      </c>
      <c r="F53" s="17" t="s">
        <v>667</v>
      </c>
      <c r="G53" s="17" t="s">
        <v>5120</v>
      </c>
      <c r="H53" s="17">
        <v>7180006343</v>
      </c>
      <c r="I53" s="57"/>
    </row>
    <row r="54" spans="1:9" ht="39.9" customHeight="1" x14ac:dyDescent="0.2">
      <c r="A54" s="57">
        <v>9</v>
      </c>
      <c r="B54" s="17" t="s">
        <v>1389</v>
      </c>
      <c r="C54" s="17" t="s">
        <v>1390</v>
      </c>
      <c r="D54" s="17" t="s">
        <v>143</v>
      </c>
      <c r="E54" s="56">
        <v>39845</v>
      </c>
      <c r="F54" s="17" t="s">
        <v>667</v>
      </c>
      <c r="G54" s="17" t="s">
        <v>5121</v>
      </c>
      <c r="H54" s="17">
        <v>7180006350</v>
      </c>
      <c r="I54" s="57"/>
    </row>
    <row r="55" spans="1:9" ht="39.9" customHeight="1" x14ac:dyDescent="0.2">
      <c r="A55" s="57">
        <v>10</v>
      </c>
      <c r="B55" s="17" t="s">
        <v>1391</v>
      </c>
      <c r="C55" s="17" t="s">
        <v>1392</v>
      </c>
      <c r="D55" s="17" t="s">
        <v>638</v>
      </c>
      <c r="E55" s="56">
        <v>38443</v>
      </c>
      <c r="F55" s="17" t="s">
        <v>667</v>
      </c>
      <c r="G55" s="17" t="s">
        <v>5122</v>
      </c>
      <c r="H55" s="17">
        <v>7180006368</v>
      </c>
      <c r="I55" s="57"/>
    </row>
    <row r="56" spans="1:9" ht="39.9" customHeight="1" x14ac:dyDescent="0.2">
      <c r="A56" s="57">
        <v>11</v>
      </c>
      <c r="B56" s="17" t="s">
        <v>1393</v>
      </c>
      <c r="C56" s="17" t="s">
        <v>1394</v>
      </c>
      <c r="D56" s="17" t="s">
        <v>269</v>
      </c>
      <c r="E56" s="55">
        <v>38472</v>
      </c>
      <c r="F56" s="17" t="s">
        <v>667</v>
      </c>
      <c r="G56" s="17" t="s">
        <v>5123</v>
      </c>
      <c r="H56" s="17">
        <v>7180006376</v>
      </c>
      <c r="I56" s="57"/>
    </row>
    <row r="57" spans="1:9" ht="39.9" customHeight="1" x14ac:dyDescent="0.2">
      <c r="A57" s="57">
        <v>12</v>
      </c>
      <c r="B57" s="17" t="s">
        <v>1395</v>
      </c>
      <c r="C57" s="17" t="s">
        <v>1396</v>
      </c>
      <c r="D57" s="17" t="s">
        <v>208</v>
      </c>
      <c r="E57" s="55">
        <v>39244</v>
      </c>
      <c r="F57" s="17" t="s">
        <v>667</v>
      </c>
      <c r="G57" s="17" t="s">
        <v>5124</v>
      </c>
      <c r="H57" s="17">
        <v>7180006384</v>
      </c>
      <c r="I57" s="57"/>
    </row>
    <row r="58" spans="1:9" ht="39.9" customHeight="1" x14ac:dyDescent="0.2">
      <c r="A58" s="57">
        <v>13</v>
      </c>
      <c r="B58" s="17" t="s">
        <v>1397</v>
      </c>
      <c r="C58" s="17" t="s">
        <v>1398</v>
      </c>
      <c r="D58" s="17" t="s">
        <v>140</v>
      </c>
      <c r="E58" s="55">
        <v>40354</v>
      </c>
      <c r="F58" s="17" t="s">
        <v>667</v>
      </c>
      <c r="G58" s="17" t="s">
        <v>5125</v>
      </c>
      <c r="H58" s="17">
        <v>7180006392</v>
      </c>
      <c r="I58" s="57"/>
    </row>
    <row r="59" spans="1:9" ht="39.9" customHeight="1" x14ac:dyDescent="0.2">
      <c r="A59" s="57">
        <v>14</v>
      </c>
      <c r="B59" s="17" t="s">
        <v>1399</v>
      </c>
      <c r="C59" s="17" t="s">
        <v>1400</v>
      </c>
      <c r="D59" s="17" t="s">
        <v>140</v>
      </c>
      <c r="E59" s="55">
        <v>38513</v>
      </c>
      <c r="F59" s="17" t="s">
        <v>667</v>
      </c>
      <c r="G59" s="17" t="s">
        <v>5126</v>
      </c>
      <c r="H59" s="17">
        <v>7180006400</v>
      </c>
      <c r="I59" s="57"/>
    </row>
    <row r="60" spans="1:9" ht="39.9" customHeight="1" x14ac:dyDescent="0.2">
      <c r="A60" s="57">
        <v>15</v>
      </c>
      <c r="B60" s="17" t="s">
        <v>1401</v>
      </c>
      <c r="C60" s="17" t="s">
        <v>1402</v>
      </c>
      <c r="D60" s="17" t="s">
        <v>156</v>
      </c>
      <c r="E60" s="56">
        <v>39387</v>
      </c>
      <c r="F60" s="17" t="s">
        <v>667</v>
      </c>
      <c r="G60" s="17" t="s">
        <v>5127</v>
      </c>
      <c r="H60" s="17">
        <v>7180006418</v>
      </c>
      <c r="I60" s="57"/>
    </row>
    <row r="61" spans="1:9" ht="39.9" customHeight="1" x14ac:dyDescent="0.2">
      <c r="A61" s="57">
        <v>16</v>
      </c>
      <c r="B61" s="17" t="s">
        <v>1403</v>
      </c>
      <c r="C61" s="17" t="s">
        <v>1404</v>
      </c>
      <c r="D61" s="17" t="s">
        <v>185</v>
      </c>
      <c r="E61" s="55">
        <v>39102</v>
      </c>
      <c r="F61" s="17" t="s">
        <v>667</v>
      </c>
      <c r="G61" s="17" t="s">
        <v>5128</v>
      </c>
      <c r="H61" s="17">
        <v>7180006426</v>
      </c>
      <c r="I61" s="57"/>
    </row>
    <row r="62" spans="1:9" ht="39.9" customHeight="1" x14ac:dyDescent="0.2">
      <c r="A62" s="57">
        <v>17</v>
      </c>
      <c r="B62" s="17" t="s">
        <v>1405</v>
      </c>
      <c r="C62" s="17" t="s">
        <v>1406</v>
      </c>
      <c r="D62" s="17" t="s">
        <v>137</v>
      </c>
      <c r="E62" s="55">
        <v>39385</v>
      </c>
      <c r="F62" s="17" t="s">
        <v>667</v>
      </c>
      <c r="G62" s="17" t="s">
        <v>5129</v>
      </c>
      <c r="H62" s="17">
        <v>7180006434</v>
      </c>
      <c r="I62" s="57"/>
    </row>
    <row r="63" spans="1:9" ht="39.9" customHeight="1" x14ac:dyDescent="0.2">
      <c r="A63" s="57">
        <v>18</v>
      </c>
      <c r="B63" s="17" t="s">
        <v>1407</v>
      </c>
      <c r="C63" s="17" t="s">
        <v>1408</v>
      </c>
      <c r="D63" s="17" t="s">
        <v>137</v>
      </c>
      <c r="E63" s="55">
        <v>38947</v>
      </c>
      <c r="F63" s="17" t="s">
        <v>667</v>
      </c>
      <c r="G63" s="17" t="s">
        <v>5130</v>
      </c>
      <c r="H63" s="17">
        <v>7180006442</v>
      </c>
      <c r="I63" s="57"/>
    </row>
    <row r="64" spans="1:9" ht="39.9" customHeight="1" x14ac:dyDescent="0.2">
      <c r="A64" s="57">
        <v>19</v>
      </c>
      <c r="B64" s="17" t="s">
        <v>1409</v>
      </c>
      <c r="C64" s="17" t="s">
        <v>1410</v>
      </c>
      <c r="D64" s="17" t="s">
        <v>238</v>
      </c>
      <c r="E64" s="55">
        <v>39020</v>
      </c>
      <c r="F64" s="17" t="s">
        <v>667</v>
      </c>
      <c r="G64" s="17" t="s">
        <v>5131</v>
      </c>
      <c r="H64" s="17">
        <v>7180006459</v>
      </c>
      <c r="I64" s="57"/>
    </row>
    <row r="65" spans="1:9" ht="39.9" customHeight="1" x14ac:dyDescent="0.2">
      <c r="A65" s="57">
        <v>20</v>
      </c>
      <c r="B65" s="17" t="s">
        <v>1411</v>
      </c>
      <c r="C65" s="17" t="s">
        <v>1412</v>
      </c>
      <c r="D65" s="17" t="s">
        <v>156</v>
      </c>
      <c r="E65" s="56">
        <v>38899</v>
      </c>
      <c r="F65" s="17" t="s">
        <v>667</v>
      </c>
      <c r="G65" s="17" t="s">
        <v>5132</v>
      </c>
      <c r="H65" s="17">
        <v>7180006467</v>
      </c>
      <c r="I65" s="57"/>
    </row>
    <row r="66" spans="1:9" ht="39.9" customHeight="1" x14ac:dyDescent="0.2">
      <c r="A66" s="57">
        <v>21</v>
      </c>
      <c r="B66" s="17" t="s">
        <v>1774</v>
      </c>
      <c r="C66" s="17" t="s">
        <v>1291</v>
      </c>
      <c r="D66" s="17" t="s">
        <v>140</v>
      </c>
      <c r="E66" s="55">
        <v>38645</v>
      </c>
      <c r="F66" s="17" t="s">
        <v>667</v>
      </c>
      <c r="G66" s="17" t="s">
        <v>5133</v>
      </c>
      <c r="H66" s="17">
        <v>7180006475</v>
      </c>
      <c r="I66" s="57"/>
    </row>
    <row r="67" spans="1:9" ht="39.9" customHeight="1" x14ac:dyDescent="0.2">
      <c r="A67" s="57">
        <v>22</v>
      </c>
      <c r="B67" s="17" t="s">
        <v>1413</v>
      </c>
      <c r="C67" s="17" t="s">
        <v>1414</v>
      </c>
      <c r="D67" s="17" t="s">
        <v>137</v>
      </c>
      <c r="E67" s="55">
        <v>38968</v>
      </c>
      <c r="F67" s="17" t="s">
        <v>667</v>
      </c>
      <c r="G67" s="17" t="s">
        <v>5134</v>
      </c>
      <c r="H67" s="17">
        <v>7180006483</v>
      </c>
      <c r="I67" s="57"/>
    </row>
    <row r="68" spans="1:9" ht="39.9" customHeight="1" x14ac:dyDescent="0.2">
      <c r="A68" s="57">
        <v>23</v>
      </c>
      <c r="B68" s="17" t="s">
        <v>1415</v>
      </c>
      <c r="C68" s="17" t="s">
        <v>1416</v>
      </c>
      <c r="D68" s="17" t="s">
        <v>140</v>
      </c>
      <c r="E68" s="55">
        <v>39514</v>
      </c>
      <c r="F68" s="17" t="s">
        <v>667</v>
      </c>
      <c r="G68" s="17" t="s">
        <v>5135</v>
      </c>
      <c r="H68" s="17">
        <v>7180006491</v>
      </c>
      <c r="I68" s="57"/>
    </row>
    <row r="69" spans="1:9" ht="39.9" customHeight="1" x14ac:dyDescent="0.2">
      <c r="A69" s="57">
        <v>24</v>
      </c>
      <c r="B69" s="17" t="s">
        <v>1417</v>
      </c>
      <c r="C69" s="17" t="s">
        <v>1418</v>
      </c>
      <c r="D69" s="17" t="s">
        <v>156</v>
      </c>
      <c r="E69" s="56">
        <v>33390</v>
      </c>
      <c r="F69" s="17" t="s">
        <v>667</v>
      </c>
      <c r="G69" s="17" t="s">
        <v>5136</v>
      </c>
      <c r="H69" s="17">
        <v>7180006509</v>
      </c>
      <c r="I69" s="57"/>
    </row>
    <row r="70" spans="1:9" ht="39.9" customHeight="1" x14ac:dyDescent="0.2">
      <c r="A70" s="57">
        <v>25</v>
      </c>
      <c r="B70" s="17" t="s">
        <v>1419</v>
      </c>
      <c r="C70" s="17" t="s">
        <v>1420</v>
      </c>
      <c r="D70" s="17" t="s">
        <v>156</v>
      </c>
      <c r="E70" s="56">
        <v>39692</v>
      </c>
      <c r="F70" s="17" t="s">
        <v>667</v>
      </c>
      <c r="G70" s="17" t="s">
        <v>5137</v>
      </c>
      <c r="H70" s="17">
        <v>7180006517</v>
      </c>
      <c r="I70" s="57"/>
    </row>
    <row r="71" spans="1:9" ht="39.9" customHeight="1" x14ac:dyDescent="0.2">
      <c r="A71" s="57">
        <v>26</v>
      </c>
      <c r="B71" s="17" t="s">
        <v>1421</v>
      </c>
      <c r="C71" s="17" t="s">
        <v>1422</v>
      </c>
      <c r="D71" s="17" t="s">
        <v>1362</v>
      </c>
      <c r="E71" s="55">
        <v>39081</v>
      </c>
      <c r="F71" s="17" t="s">
        <v>667</v>
      </c>
      <c r="G71" s="17" t="s">
        <v>5138</v>
      </c>
      <c r="H71" s="17">
        <v>7180006525</v>
      </c>
      <c r="I71" s="57"/>
    </row>
    <row r="72" spans="1:9" ht="39.9" customHeight="1" x14ac:dyDescent="0.2">
      <c r="A72" s="57">
        <v>27</v>
      </c>
      <c r="B72" s="17" t="s">
        <v>1360</v>
      </c>
      <c r="C72" s="17" t="s">
        <v>1361</v>
      </c>
      <c r="D72" s="17" t="s">
        <v>1362</v>
      </c>
      <c r="E72" s="55">
        <v>39507</v>
      </c>
      <c r="F72" s="17" t="s">
        <v>667</v>
      </c>
      <c r="G72" s="17" t="s">
        <v>5139</v>
      </c>
      <c r="H72" s="17">
        <v>7180006533</v>
      </c>
      <c r="I72" s="57"/>
    </row>
    <row r="73" spans="1:9" ht="39.9" customHeight="1" x14ac:dyDescent="0.2">
      <c r="A73" s="57">
        <v>28</v>
      </c>
      <c r="B73" s="17" t="s">
        <v>1423</v>
      </c>
      <c r="C73" s="17" t="s">
        <v>816</v>
      </c>
      <c r="D73" s="17" t="s">
        <v>140</v>
      </c>
      <c r="E73" s="55">
        <v>39314</v>
      </c>
      <c r="F73" s="17" t="s">
        <v>667</v>
      </c>
      <c r="G73" s="17" t="s">
        <v>5140</v>
      </c>
      <c r="H73" s="17">
        <v>7180006541</v>
      </c>
      <c r="I73" s="57"/>
    </row>
    <row r="74" spans="1:9" ht="39.9" customHeight="1" x14ac:dyDescent="0.2">
      <c r="A74" s="57">
        <v>29</v>
      </c>
      <c r="B74" s="17" t="s">
        <v>1424</v>
      </c>
      <c r="C74" s="17" t="s">
        <v>1356</v>
      </c>
      <c r="D74" s="17" t="s">
        <v>287</v>
      </c>
      <c r="E74" s="56">
        <v>38718</v>
      </c>
      <c r="F74" s="17" t="s">
        <v>667</v>
      </c>
      <c r="G74" s="17" t="s">
        <v>5141</v>
      </c>
      <c r="H74" s="17">
        <v>7180006558</v>
      </c>
      <c r="I74" s="57"/>
    </row>
    <row r="75" spans="1:9" ht="39.9" customHeight="1" x14ac:dyDescent="0.2">
      <c r="A75" s="57">
        <v>30</v>
      </c>
      <c r="B75" s="78" t="s">
        <v>1425</v>
      </c>
      <c r="C75" s="78" t="s">
        <v>1426</v>
      </c>
      <c r="D75" s="78" t="s">
        <v>1427</v>
      </c>
      <c r="E75" s="232">
        <v>38391</v>
      </c>
      <c r="F75" s="78" t="s">
        <v>667</v>
      </c>
      <c r="G75" s="78" t="s">
        <v>5142</v>
      </c>
      <c r="H75" s="78">
        <v>7180006566</v>
      </c>
      <c r="I75" s="57"/>
    </row>
    <row r="76" spans="1:9" ht="39.9" customHeight="1" x14ac:dyDescent="0.2">
      <c r="A76" s="57">
        <v>31</v>
      </c>
      <c r="B76" s="17" t="s">
        <v>1428</v>
      </c>
      <c r="C76" s="17" t="s">
        <v>1429</v>
      </c>
      <c r="D76" s="17" t="s">
        <v>1430</v>
      </c>
      <c r="E76" s="55">
        <v>38930</v>
      </c>
      <c r="F76" s="17" t="s">
        <v>667</v>
      </c>
      <c r="G76" s="17" t="s">
        <v>5143</v>
      </c>
      <c r="H76" s="17">
        <v>7180006574</v>
      </c>
      <c r="I76" s="57"/>
    </row>
    <row r="77" spans="1:9" ht="39.9" customHeight="1" x14ac:dyDescent="0.2">
      <c r="A77" s="57">
        <v>32</v>
      </c>
      <c r="B77" s="17" t="s">
        <v>1431</v>
      </c>
      <c r="C77" s="17" t="s">
        <v>1432</v>
      </c>
      <c r="D77" s="17" t="s">
        <v>153</v>
      </c>
      <c r="E77" s="55">
        <v>39166</v>
      </c>
      <c r="F77" s="17" t="s">
        <v>667</v>
      </c>
      <c r="G77" s="17" t="s">
        <v>5144</v>
      </c>
      <c r="H77" s="17">
        <v>7180006582</v>
      </c>
      <c r="I77" s="57"/>
    </row>
    <row r="78" spans="1:9" ht="39.9" customHeight="1" x14ac:dyDescent="0.2">
      <c r="A78" s="57">
        <v>33</v>
      </c>
      <c r="B78" s="17" t="s">
        <v>1433</v>
      </c>
      <c r="C78" s="17" t="s">
        <v>1434</v>
      </c>
      <c r="D78" s="17" t="s">
        <v>638</v>
      </c>
      <c r="E78" s="56">
        <v>38443</v>
      </c>
      <c r="F78" s="17" t="s">
        <v>667</v>
      </c>
      <c r="G78" s="17" t="s">
        <v>5145</v>
      </c>
      <c r="H78" s="17">
        <v>7180006590</v>
      </c>
      <c r="I78" s="57"/>
    </row>
    <row r="79" spans="1:9" ht="39.9" customHeight="1" x14ac:dyDescent="0.2">
      <c r="A79" s="57">
        <v>34</v>
      </c>
      <c r="B79" s="17" t="s">
        <v>1435</v>
      </c>
      <c r="C79" s="17" t="s">
        <v>1436</v>
      </c>
      <c r="D79" s="17" t="s">
        <v>1437</v>
      </c>
      <c r="E79" s="55">
        <v>39385</v>
      </c>
      <c r="F79" s="17" t="s">
        <v>667</v>
      </c>
      <c r="G79" s="17" t="s">
        <v>5146</v>
      </c>
      <c r="H79" s="17">
        <v>7180006608</v>
      </c>
      <c r="I79" s="57"/>
    </row>
    <row r="80" spans="1:9" ht="39.9" customHeight="1" x14ac:dyDescent="0.2">
      <c r="A80" s="57">
        <v>35</v>
      </c>
      <c r="B80" s="17" t="s">
        <v>1438</v>
      </c>
      <c r="C80" s="17" t="s">
        <v>1439</v>
      </c>
      <c r="D80" s="17" t="s">
        <v>1440</v>
      </c>
      <c r="E80" s="55">
        <v>38929</v>
      </c>
      <c r="F80" s="17" t="s">
        <v>667</v>
      </c>
      <c r="G80" s="17" t="s">
        <v>5147</v>
      </c>
      <c r="H80" s="17">
        <v>7180006616</v>
      </c>
      <c r="I80" s="57"/>
    </row>
    <row r="81" spans="1:9" ht="39.9" customHeight="1" x14ac:dyDescent="0.2">
      <c r="A81" s="57">
        <v>36</v>
      </c>
      <c r="B81" s="17" t="s">
        <v>1441</v>
      </c>
      <c r="C81" s="17" t="s">
        <v>1442</v>
      </c>
      <c r="D81" s="17" t="s">
        <v>233</v>
      </c>
      <c r="E81" s="56">
        <v>39264</v>
      </c>
      <c r="F81" s="17" t="s">
        <v>667</v>
      </c>
      <c r="G81" s="17" t="s">
        <v>5148</v>
      </c>
      <c r="H81" s="17">
        <v>7180017159</v>
      </c>
      <c r="I81" s="57"/>
    </row>
    <row r="82" spans="1:9" ht="39.9" customHeight="1" x14ac:dyDescent="0.2">
      <c r="A82" s="57">
        <v>37</v>
      </c>
      <c r="B82" s="17" t="s">
        <v>1443</v>
      </c>
      <c r="C82" s="17" t="s">
        <v>1444</v>
      </c>
      <c r="D82" s="17" t="s">
        <v>1445</v>
      </c>
      <c r="E82" s="55">
        <v>39416</v>
      </c>
      <c r="F82" s="17" t="s">
        <v>667</v>
      </c>
      <c r="G82" s="17" t="s">
        <v>5149</v>
      </c>
      <c r="H82" s="17">
        <v>7180006673</v>
      </c>
      <c r="I82" s="57"/>
    </row>
    <row r="83" spans="1:9" ht="39.9" customHeight="1" x14ac:dyDescent="0.2">
      <c r="A83" s="57">
        <v>38</v>
      </c>
      <c r="B83" s="17" t="s">
        <v>1446</v>
      </c>
      <c r="C83" s="17" t="s">
        <v>1447</v>
      </c>
      <c r="D83" s="17" t="s">
        <v>140</v>
      </c>
      <c r="E83" s="55">
        <v>39157</v>
      </c>
      <c r="F83" s="17" t="s">
        <v>667</v>
      </c>
      <c r="G83" s="17" t="s">
        <v>5150</v>
      </c>
      <c r="H83" s="17">
        <v>7180006640</v>
      </c>
      <c r="I83" s="57"/>
    </row>
    <row r="84" spans="1:9" ht="39.9" customHeight="1" x14ac:dyDescent="0.2">
      <c r="A84" s="57">
        <v>39</v>
      </c>
      <c r="B84" s="17" t="s">
        <v>1448</v>
      </c>
      <c r="C84" s="17" t="s">
        <v>1449</v>
      </c>
      <c r="D84" s="17" t="s">
        <v>638</v>
      </c>
      <c r="E84" s="56">
        <v>38718</v>
      </c>
      <c r="F84" s="17" t="s">
        <v>667</v>
      </c>
      <c r="G84" s="17" t="s">
        <v>5151</v>
      </c>
      <c r="H84" s="17">
        <v>7180006657</v>
      </c>
      <c r="I84" s="57"/>
    </row>
    <row r="85" spans="1:9" ht="39.9" customHeight="1" x14ac:dyDescent="0.2">
      <c r="A85" s="57">
        <v>40</v>
      </c>
      <c r="B85" s="17" t="s">
        <v>1450</v>
      </c>
      <c r="C85" s="17" t="s">
        <v>1451</v>
      </c>
      <c r="D85" s="17" t="s">
        <v>1437</v>
      </c>
      <c r="E85" s="55">
        <v>38985</v>
      </c>
      <c r="F85" s="17" t="s">
        <v>667</v>
      </c>
      <c r="G85" s="17" t="s">
        <v>5152</v>
      </c>
      <c r="H85" s="17">
        <v>7180006665</v>
      </c>
      <c r="I85" s="57"/>
    </row>
    <row r="86" spans="1:9" ht="39.9" customHeight="1" x14ac:dyDescent="0.2">
      <c r="A86" s="57">
        <v>41</v>
      </c>
      <c r="B86" s="17" t="s">
        <v>1452</v>
      </c>
      <c r="C86" s="17" t="s">
        <v>874</v>
      </c>
      <c r="D86" s="17" t="s">
        <v>156</v>
      </c>
      <c r="E86" s="56">
        <v>38991</v>
      </c>
      <c r="F86" s="17" t="s">
        <v>667</v>
      </c>
      <c r="G86" s="17" t="s">
        <v>5153</v>
      </c>
      <c r="H86" s="17">
        <v>7180006020</v>
      </c>
      <c r="I86" s="57"/>
    </row>
    <row r="87" spans="1:9" ht="39.9" customHeight="1" x14ac:dyDescent="0.2">
      <c r="A87" s="57">
        <v>42</v>
      </c>
      <c r="B87" s="17" t="s">
        <v>1453</v>
      </c>
      <c r="C87" s="17" t="s">
        <v>1454</v>
      </c>
      <c r="D87" s="17" t="s">
        <v>638</v>
      </c>
      <c r="E87" s="56">
        <v>38777</v>
      </c>
      <c r="F87" s="17" t="s">
        <v>667</v>
      </c>
      <c r="G87" s="17" t="s">
        <v>5154</v>
      </c>
      <c r="H87" s="17">
        <v>7180006681</v>
      </c>
      <c r="I87" s="57"/>
    </row>
    <row r="88" spans="1:9" ht="39.9" customHeight="1" x14ac:dyDescent="0.2">
      <c r="A88" s="57">
        <v>43</v>
      </c>
      <c r="B88" s="17" t="s">
        <v>1455</v>
      </c>
      <c r="C88" s="17" t="s">
        <v>1456</v>
      </c>
      <c r="D88" s="17" t="s">
        <v>626</v>
      </c>
      <c r="E88" s="55">
        <v>38472</v>
      </c>
      <c r="F88" s="17" t="s">
        <v>667</v>
      </c>
      <c r="G88" s="17" t="s">
        <v>5155</v>
      </c>
      <c r="H88" s="17">
        <v>7180006699</v>
      </c>
      <c r="I88" s="57"/>
    </row>
    <row r="89" spans="1:9" ht="39.9" customHeight="1" x14ac:dyDescent="0.2">
      <c r="A89" s="57">
        <v>44</v>
      </c>
      <c r="B89" s="17" t="s">
        <v>1457</v>
      </c>
      <c r="C89" s="17" t="s">
        <v>1458</v>
      </c>
      <c r="D89" s="17" t="s">
        <v>153</v>
      </c>
      <c r="E89" s="55">
        <v>38383</v>
      </c>
      <c r="F89" s="17" t="s">
        <v>667</v>
      </c>
      <c r="G89" s="17" t="s">
        <v>5156</v>
      </c>
      <c r="H89" s="17">
        <v>7180006707</v>
      </c>
      <c r="I89" s="57"/>
    </row>
    <row r="90" spans="1:9" ht="39.9" customHeight="1" x14ac:dyDescent="0.2">
      <c r="A90" s="57">
        <v>45</v>
      </c>
      <c r="B90" s="17" t="s">
        <v>1459</v>
      </c>
      <c r="C90" s="17" t="s">
        <v>1460</v>
      </c>
      <c r="D90" s="17" t="s">
        <v>238</v>
      </c>
      <c r="E90" s="55">
        <v>39010</v>
      </c>
      <c r="F90" s="17" t="s">
        <v>667</v>
      </c>
      <c r="G90" s="17" t="s">
        <v>5157</v>
      </c>
      <c r="H90" s="17">
        <v>7180006715</v>
      </c>
      <c r="I90" s="57"/>
    </row>
    <row r="91" spans="1:9" ht="39.9" customHeight="1" x14ac:dyDescent="0.2">
      <c r="A91" s="57"/>
      <c r="B91" s="192" t="s">
        <v>7</v>
      </c>
      <c r="C91" s="57"/>
      <c r="D91" s="57"/>
      <c r="E91" s="57"/>
      <c r="F91" s="57"/>
      <c r="G91" s="57"/>
      <c r="H91" s="57"/>
      <c r="I91" s="57"/>
    </row>
    <row r="92" spans="1:9" ht="39.9" customHeight="1" thickBot="1" x14ac:dyDescent="0.25">
      <c r="A92" s="57"/>
      <c r="B92" s="13" t="s">
        <v>5362</v>
      </c>
      <c r="C92" s="13" t="s">
        <v>5363</v>
      </c>
      <c r="D92" s="13" t="s">
        <v>5364</v>
      </c>
      <c r="E92" s="13" t="s">
        <v>5365</v>
      </c>
      <c r="F92" s="13" t="s">
        <v>5366</v>
      </c>
      <c r="G92" s="13" t="s">
        <v>5368</v>
      </c>
      <c r="H92" s="13" t="s">
        <v>5367</v>
      </c>
      <c r="I92" s="57"/>
    </row>
    <row r="93" spans="1:9" ht="39.9" customHeight="1" thickTop="1" x14ac:dyDescent="0.2">
      <c r="A93" s="57">
        <v>1</v>
      </c>
      <c r="B93" s="17" t="s">
        <v>1461</v>
      </c>
      <c r="C93" s="17" t="s">
        <v>1462</v>
      </c>
      <c r="D93" s="17" t="s">
        <v>328</v>
      </c>
      <c r="E93" s="56">
        <v>40179</v>
      </c>
      <c r="F93" s="17" t="s">
        <v>753</v>
      </c>
      <c r="G93" s="17" t="s">
        <v>5073</v>
      </c>
      <c r="H93" s="17">
        <v>7180008323</v>
      </c>
      <c r="I93" s="57"/>
    </row>
    <row r="94" spans="1:9" ht="39.9" customHeight="1" x14ac:dyDescent="0.2">
      <c r="A94" s="57">
        <v>2</v>
      </c>
      <c r="B94" s="17" t="s">
        <v>1463</v>
      </c>
      <c r="C94" s="17" t="s">
        <v>1464</v>
      </c>
      <c r="D94" s="17" t="s">
        <v>400</v>
      </c>
      <c r="E94" s="56">
        <v>40787</v>
      </c>
      <c r="F94" s="17" t="s">
        <v>753</v>
      </c>
      <c r="G94" s="17" t="s">
        <v>5074</v>
      </c>
      <c r="H94" s="17">
        <v>7180008331</v>
      </c>
      <c r="I94" s="57"/>
    </row>
    <row r="95" spans="1:9" ht="39.9" customHeight="1" x14ac:dyDescent="0.2">
      <c r="A95" s="57">
        <v>3</v>
      </c>
      <c r="B95" s="17" t="s">
        <v>1465</v>
      </c>
      <c r="C95" s="17" t="s">
        <v>1466</v>
      </c>
      <c r="D95" s="17" t="s">
        <v>532</v>
      </c>
      <c r="E95" s="56">
        <v>40817</v>
      </c>
      <c r="F95" s="17" t="s">
        <v>753</v>
      </c>
      <c r="G95" s="17" t="s">
        <v>5075</v>
      </c>
      <c r="H95" s="17">
        <v>7180008349</v>
      </c>
      <c r="I95" s="57"/>
    </row>
    <row r="96" spans="1:9" ht="39.9" customHeight="1" x14ac:dyDescent="0.2">
      <c r="A96" s="57">
        <v>4</v>
      </c>
      <c r="B96" s="17" t="s">
        <v>1467</v>
      </c>
      <c r="C96" s="17" t="s">
        <v>1468</v>
      </c>
      <c r="D96" s="17" t="s">
        <v>1197</v>
      </c>
      <c r="E96" s="56">
        <v>40575</v>
      </c>
      <c r="F96" s="17" t="s">
        <v>753</v>
      </c>
      <c r="G96" s="17" t="s">
        <v>5076</v>
      </c>
      <c r="H96" s="17">
        <v>7180008356</v>
      </c>
      <c r="I96" s="57"/>
    </row>
    <row r="97" spans="1:9" ht="39.9" customHeight="1" x14ac:dyDescent="0.2">
      <c r="A97" s="57">
        <v>5</v>
      </c>
      <c r="B97" s="17" t="s">
        <v>1469</v>
      </c>
      <c r="C97" s="17" t="s">
        <v>1470</v>
      </c>
      <c r="D97" s="17" t="s">
        <v>340</v>
      </c>
      <c r="E97" s="56">
        <v>40603</v>
      </c>
      <c r="F97" s="17" t="s">
        <v>753</v>
      </c>
      <c r="G97" s="17" t="s">
        <v>5077</v>
      </c>
      <c r="H97" s="17">
        <v>7180008364</v>
      </c>
      <c r="I97" s="57"/>
    </row>
    <row r="98" spans="1:9" ht="39.9" customHeight="1" x14ac:dyDescent="0.2">
      <c r="A98" s="57">
        <v>6</v>
      </c>
      <c r="B98" s="17" t="s">
        <v>1471</v>
      </c>
      <c r="C98" s="17" t="s">
        <v>1472</v>
      </c>
      <c r="D98" s="17" t="s">
        <v>388</v>
      </c>
      <c r="E98" s="56">
        <v>40483</v>
      </c>
      <c r="F98" s="17" t="s">
        <v>753</v>
      </c>
      <c r="G98" s="17" t="s">
        <v>5078</v>
      </c>
      <c r="H98" s="17">
        <v>7180008372</v>
      </c>
      <c r="I98" s="57"/>
    </row>
    <row r="99" spans="1:9" ht="39.9" customHeight="1" x14ac:dyDescent="0.2">
      <c r="A99" s="57">
        <v>7</v>
      </c>
      <c r="B99" s="17" t="s">
        <v>1473</v>
      </c>
      <c r="C99" s="17" t="s">
        <v>1474</v>
      </c>
      <c r="D99" s="17" t="s">
        <v>464</v>
      </c>
      <c r="E99" s="56">
        <v>40634</v>
      </c>
      <c r="F99" s="17" t="s">
        <v>753</v>
      </c>
      <c r="G99" s="17" t="s">
        <v>5079</v>
      </c>
      <c r="H99" s="17">
        <v>7180008380</v>
      </c>
      <c r="I99" s="57"/>
    </row>
    <row r="100" spans="1:9" ht="39.9" customHeight="1" x14ac:dyDescent="0.2">
      <c r="A100" s="57">
        <v>8</v>
      </c>
      <c r="B100" s="17" t="s">
        <v>1475</v>
      </c>
      <c r="C100" s="17" t="s">
        <v>1476</v>
      </c>
      <c r="D100" s="17" t="s">
        <v>328</v>
      </c>
      <c r="E100" s="56">
        <v>40360</v>
      </c>
      <c r="F100" s="17" t="s">
        <v>753</v>
      </c>
      <c r="G100" s="17" t="s">
        <v>5080</v>
      </c>
      <c r="H100" s="17">
        <v>7180008398</v>
      </c>
      <c r="I100" s="57"/>
    </row>
    <row r="101" spans="1:9" ht="39.9" customHeight="1" x14ac:dyDescent="0.2">
      <c r="A101" s="57">
        <v>9</v>
      </c>
      <c r="B101" s="17" t="s">
        <v>1477</v>
      </c>
      <c r="C101" s="17" t="s">
        <v>1478</v>
      </c>
      <c r="D101" s="17" t="s">
        <v>532</v>
      </c>
      <c r="E101" s="56">
        <v>40330</v>
      </c>
      <c r="F101" s="17" t="s">
        <v>753</v>
      </c>
      <c r="G101" s="17" t="s">
        <v>5081</v>
      </c>
      <c r="H101" s="17">
        <v>7180008406</v>
      </c>
      <c r="I101" s="57"/>
    </row>
    <row r="102" spans="1:9" ht="39.9" customHeight="1" x14ac:dyDescent="0.2">
      <c r="A102" s="57">
        <v>10</v>
      </c>
      <c r="B102" s="17" t="s">
        <v>1479</v>
      </c>
      <c r="C102" s="17" t="s">
        <v>1480</v>
      </c>
      <c r="D102" s="17" t="s">
        <v>1481</v>
      </c>
      <c r="E102" s="56">
        <v>40513</v>
      </c>
      <c r="F102" s="17" t="s">
        <v>753</v>
      </c>
      <c r="G102" s="17" t="s">
        <v>5082</v>
      </c>
      <c r="H102" s="17">
        <v>7180008414</v>
      </c>
      <c r="I102" s="57"/>
    </row>
    <row r="103" spans="1:9" ht="39.9" customHeight="1" x14ac:dyDescent="0.2">
      <c r="A103" s="57">
        <v>11</v>
      </c>
      <c r="B103" s="17" t="s">
        <v>1482</v>
      </c>
      <c r="C103" s="17" t="s">
        <v>1483</v>
      </c>
      <c r="D103" s="17" t="s">
        <v>369</v>
      </c>
      <c r="E103" s="56">
        <v>40269</v>
      </c>
      <c r="F103" s="17" t="s">
        <v>753</v>
      </c>
      <c r="G103" s="17" t="s">
        <v>5083</v>
      </c>
      <c r="H103" s="17">
        <v>7180008422</v>
      </c>
      <c r="I103" s="57"/>
    </row>
    <row r="104" spans="1:9" ht="39.9" customHeight="1" x14ac:dyDescent="0.2">
      <c r="A104" s="57">
        <v>12</v>
      </c>
      <c r="B104" s="78" t="s">
        <v>1484</v>
      </c>
      <c r="C104" s="78" t="s">
        <v>1485</v>
      </c>
      <c r="D104" s="78" t="s">
        <v>328</v>
      </c>
      <c r="E104" s="233">
        <v>40603</v>
      </c>
      <c r="F104" s="78" t="s">
        <v>753</v>
      </c>
      <c r="G104" s="78" t="s">
        <v>5084</v>
      </c>
      <c r="H104" s="78">
        <v>7180008430</v>
      </c>
      <c r="I104" s="57"/>
    </row>
    <row r="105" spans="1:9" ht="39.9" customHeight="1" x14ac:dyDescent="0.2">
      <c r="A105" s="57">
        <v>13</v>
      </c>
      <c r="B105" s="17" t="s">
        <v>1486</v>
      </c>
      <c r="C105" s="17" t="s">
        <v>1487</v>
      </c>
      <c r="D105" s="17" t="s">
        <v>461</v>
      </c>
      <c r="E105" s="56">
        <v>40391</v>
      </c>
      <c r="F105" s="17" t="s">
        <v>753</v>
      </c>
      <c r="G105" s="17" t="s">
        <v>5085</v>
      </c>
      <c r="H105" s="17">
        <v>7180008448</v>
      </c>
      <c r="I105" s="57"/>
    </row>
    <row r="106" spans="1:9" ht="39.9" customHeight="1" x14ac:dyDescent="0.2">
      <c r="A106" s="57">
        <v>14</v>
      </c>
      <c r="B106" s="17" t="s">
        <v>1488</v>
      </c>
      <c r="C106" s="17" t="s">
        <v>1489</v>
      </c>
      <c r="D106" s="17" t="s">
        <v>328</v>
      </c>
      <c r="E106" s="56">
        <v>39022</v>
      </c>
      <c r="F106" s="17" t="s">
        <v>753</v>
      </c>
      <c r="G106" s="17" t="s">
        <v>5086</v>
      </c>
      <c r="H106" s="17">
        <v>7180008455</v>
      </c>
      <c r="I106" s="57"/>
    </row>
    <row r="107" spans="1:9" ht="39.9" customHeight="1" x14ac:dyDescent="0.2">
      <c r="A107" s="57">
        <v>15</v>
      </c>
      <c r="B107" s="17" t="s">
        <v>1490</v>
      </c>
      <c r="C107" s="17" t="s">
        <v>1491</v>
      </c>
      <c r="D107" s="17" t="s">
        <v>328</v>
      </c>
      <c r="E107" s="56">
        <v>40817</v>
      </c>
      <c r="F107" s="17" t="s">
        <v>753</v>
      </c>
      <c r="G107" s="17" t="s">
        <v>5087</v>
      </c>
      <c r="H107" s="17">
        <v>7180008463</v>
      </c>
      <c r="I107" s="57"/>
    </row>
    <row r="108" spans="1:9" ht="39.9" customHeight="1" x14ac:dyDescent="0.2">
      <c r="A108" s="57">
        <v>16</v>
      </c>
      <c r="B108" s="17" t="s">
        <v>1492</v>
      </c>
      <c r="C108" s="17" t="s">
        <v>1493</v>
      </c>
      <c r="D108" s="17" t="s">
        <v>340</v>
      </c>
      <c r="E108" s="56">
        <v>40725</v>
      </c>
      <c r="F108" s="17" t="s">
        <v>753</v>
      </c>
      <c r="G108" s="17" t="s">
        <v>5088</v>
      </c>
      <c r="H108" s="17">
        <v>7180008471</v>
      </c>
      <c r="I108" s="57"/>
    </row>
    <row r="109" spans="1:9" ht="39.9" customHeight="1" x14ac:dyDescent="0.2">
      <c r="A109" s="57">
        <v>17</v>
      </c>
      <c r="B109" s="17" t="s">
        <v>1494</v>
      </c>
      <c r="C109" s="17" t="s">
        <v>1495</v>
      </c>
      <c r="D109" s="17" t="s">
        <v>369</v>
      </c>
      <c r="E109" s="56">
        <v>40330</v>
      </c>
      <c r="F109" s="17" t="s">
        <v>753</v>
      </c>
      <c r="G109" s="17" t="s">
        <v>5089</v>
      </c>
      <c r="H109" s="17">
        <v>7180008489</v>
      </c>
      <c r="I109" s="57"/>
    </row>
    <row r="110" spans="1:9" ht="39.9" customHeight="1" x14ac:dyDescent="0.2">
      <c r="A110" s="57">
        <v>18</v>
      </c>
      <c r="B110" s="17" t="s">
        <v>1496</v>
      </c>
      <c r="C110" s="17" t="s">
        <v>1497</v>
      </c>
      <c r="D110" s="17" t="s">
        <v>1498</v>
      </c>
      <c r="E110" s="56">
        <v>40360</v>
      </c>
      <c r="F110" s="17" t="s">
        <v>753</v>
      </c>
      <c r="G110" s="17" t="s">
        <v>5090</v>
      </c>
      <c r="H110" s="17">
        <v>7180008497</v>
      </c>
      <c r="I110" s="57"/>
    </row>
    <row r="111" spans="1:9" ht="39.9" customHeight="1" x14ac:dyDescent="0.2">
      <c r="A111" s="57">
        <v>19</v>
      </c>
      <c r="B111" s="17" t="s">
        <v>1499</v>
      </c>
      <c r="C111" s="17" t="s">
        <v>1500</v>
      </c>
      <c r="D111" s="17" t="s">
        <v>1498</v>
      </c>
      <c r="E111" s="56">
        <v>40422</v>
      </c>
      <c r="F111" s="17" t="s">
        <v>753</v>
      </c>
      <c r="G111" s="17" t="s">
        <v>5091</v>
      </c>
      <c r="H111" s="17">
        <v>7180008505</v>
      </c>
      <c r="I111" s="57"/>
    </row>
    <row r="112" spans="1:9" ht="39.9" customHeight="1" x14ac:dyDescent="0.2">
      <c r="A112" s="57">
        <v>20</v>
      </c>
      <c r="B112" s="17" t="s">
        <v>1501</v>
      </c>
      <c r="C112" s="17" t="s">
        <v>1502</v>
      </c>
      <c r="D112" s="17" t="s">
        <v>357</v>
      </c>
      <c r="E112" s="56">
        <v>40391</v>
      </c>
      <c r="F112" s="17" t="s">
        <v>753</v>
      </c>
      <c r="G112" s="17" t="s">
        <v>5092</v>
      </c>
      <c r="H112" s="17">
        <v>7180011285</v>
      </c>
      <c r="I112" s="57"/>
    </row>
    <row r="113" spans="1:9" ht="39.9" customHeight="1" x14ac:dyDescent="0.2">
      <c r="A113" s="57">
        <v>21</v>
      </c>
      <c r="B113" s="17" t="s">
        <v>1503</v>
      </c>
      <c r="C113" s="17" t="s">
        <v>1504</v>
      </c>
      <c r="D113" s="17" t="s">
        <v>1214</v>
      </c>
      <c r="E113" s="56">
        <v>40452</v>
      </c>
      <c r="F113" s="17" t="s">
        <v>753</v>
      </c>
      <c r="G113" s="17" t="s">
        <v>5093</v>
      </c>
      <c r="H113" s="17">
        <v>7180008521</v>
      </c>
      <c r="I113" s="57"/>
    </row>
    <row r="114" spans="1:9" ht="39.9" customHeight="1" x14ac:dyDescent="0.2">
      <c r="A114" s="57">
        <v>22</v>
      </c>
      <c r="B114" s="17" t="s">
        <v>1505</v>
      </c>
      <c r="C114" s="17" t="s">
        <v>1506</v>
      </c>
      <c r="D114" s="17" t="s">
        <v>403</v>
      </c>
      <c r="E114" s="56">
        <v>40179</v>
      </c>
      <c r="F114" s="17" t="s">
        <v>753</v>
      </c>
      <c r="G114" s="17" t="s">
        <v>5094</v>
      </c>
      <c r="H114" s="17">
        <v>7180008539</v>
      </c>
      <c r="I114" s="57"/>
    </row>
    <row r="115" spans="1:9" ht="39.9" customHeight="1" x14ac:dyDescent="0.2">
      <c r="A115" s="57">
        <v>23</v>
      </c>
      <c r="B115" s="17" t="s">
        <v>1507</v>
      </c>
      <c r="C115" s="17" t="s">
        <v>1508</v>
      </c>
      <c r="D115" s="17" t="s">
        <v>343</v>
      </c>
      <c r="E115" s="56">
        <v>40210</v>
      </c>
      <c r="F115" s="17" t="s">
        <v>753</v>
      </c>
      <c r="G115" s="17" t="s">
        <v>5095</v>
      </c>
      <c r="H115" s="17">
        <v>7180008547</v>
      </c>
      <c r="I115" s="57"/>
    </row>
    <row r="116" spans="1:9" ht="39.9" customHeight="1" x14ac:dyDescent="0.2">
      <c r="A116" s="57">
        <v>24</v>
      </c>
      <c r="B116" s="17" t="s">
        <v>1509</v>
      </c>
      <c r="C116" s="17" t="s">
        <v>1510</v>
      </c>
      <c r="D116" s="17" t="s">
        <v>1511</v>
      </c>
      <c r="E116" s="56">
        <v>40695</v>
      </c>
      <c r="F116" s="17" t="s">
        <v>753</v>
      </c>
      <c r="G116" s="17" t="s">
        <v>5096</v>
      </c>
      <c r="H116" s="17">
        <v>7180008554</v>
      </c>
      <c r="I116" s="57"/>
    </row>
    <row r="117" spans="1:9" ht="39.9" customHeight="1" x14ac:dyDescent="0.2">
      <c r="A117" s="57">
        <v>25</v>
      </c>
      <c r="B117" s="78" t="s">
        <v>1512</v>
      </c>
      <c r="C117" s="78" t="s">
        <v>1513</v>
      </c>
      <c r="D117" s="78" t="s">
        <v>366</v>
      </c>
      <c r="E117" s="233">
        <v>40360</v>
      </c>
      <c r="F117" s="78" t="s">
        <v>753</v>
      </c>
      <c r="G117" s="78" t="s">
        <v>5097</v>
      </c>
      <c r="H117" s="78">
        <v>7180008562</v>
      </c>
      <c r="I117" s="57"/>
    </row>
    <row r="118" spans="1:9" ht="39.9" customHeight="1" x14ac:dyDescent="0.2">
      <c r="A118" s="57">
        <v>26</v>
      </c>
      <c r="B118" s="17" t="s">
        <v>1514</v>
      </c>
      <c r="C118" s="17" t="s">
        <v>1515</v>
      </c>
      <c r="D118" s="17" t="s">
        <v>340</v>
      </c>
      <c r="E118" s="56">
        <v>40817</v>
      </c>
      <c r="F118" s="17" t="s">
        <v>753</v>
      </c>
      <c r="G118" s="17" t="s">
        <v>5098</v>
      </c>
      <c r="H118" s="17">
        <v>7180008570</v>
      </c>
      <c r="I118" s="57"/>
    </row>
    <row r="119" spans="1:9" ht="39.9" customHeight="1" x14ac:dyDescent="0.2">
      <c r="A119" s="57">
        <v>27</v>
      </c>
      <c r="B119" s="17" t="s">
        <v>1516</v>
      </c>
      <c r="C119" s="17" t="s">
        <v>1517</v>
      </c>
      <c r="D119" s="17" t="s">
        <v>357</v>
      </c>
      <c r="E119" s="56">
        <v>40148</v>
      </c>
      <c r="F119" s="17" t="s">
        <v>753</v>
      </c>
      <c r="G119" s="17" t="s">
        <v>5099</v>
      </c>
      <c r="H119" s="17">
        <v>7180008588</v>
      </c>
      <c r="I119" s="57"/>
    </row>
    <row r="120" spans="1:9" ht="39.9" customHeight="1" x14ac:dyDescent="0.2">
      <c r="A120" s="57">
        <v>28</v>
      </c>
      <c r="B120" s="17" t="s">
        <v>1518</v>
      </c>
      <c r="C120" s="17" t="s">
        <v>1519</v>
      </c>
      <c r="D120" s="17" t="s">
        <v>357</v>
      </c>
      <c r="E120" s="56">
        <v>40422</v>
      </c>
      <c r="F120" s="17" t="s">
        <v>753</v>
      </c>
      <c r="G120" s="17" t="s">
        <v>5100</v>
      </c>
      <c r="H120" s="17">
        <v>7180008596</v>
      </c>
      <c r="I120" s="57"/>
    </row>
    <row r="121" spans="1:9" ht="39.9" customHeight="1" x14ac:dyDescent="0.2">
      <c r="A121" s="57">
        <v>29</v>
      </c>
      <c r="B121" s="17" t="s">
        <v>1520</v>
      </c>
      <c r="C121" s="17" t="s">
        <v>1521</v>
      </c>
      <c r="D121" s="17" t="s">
        <v>328</v>
      </c>
      <c r="E121" s="56">
        <v>40483</v>
      </c>
      <c r="F121" s="17" t="s">
        <v>753</v>
      </c>
      <c r="G121" s="17" t="s">
        <v>5101</v>
      </c>
      <c r="H121" s="17">
        <v>7180008604</v>
      </c>
      <c r="I121" s="57"/>
    </row>
    <row r="122" spans="1:9" ht="39.9" customHeight="1" x14ac:dyDescent="0.2">
      <c r="A122" s="57">
        <v>30</v>
      </c>
      <c r="B122" s="17" t="s">
        <v>1522</v>
      </c>
      <c r="C122" s="17" t="s">
        <v>1523</v>
      </c>
      <c r="D122" s="17" t="s">
        <v>1197</v>
      </c>
      <c r="E122" s="56">
        <v>40269</v>
      </c>
      <c r="F122" s="17" t="s">
        <v>753</v>
      </c>
      <c r="G122" s="17" t="s">
        <v>5102</v>
      </c>
      <c r="H122" s="17">
        <v>7180008612</v>
      </c>
      <c r="I122" s="57"/>
    </row>
    <row r="123" spans="1:9" ht="39.9" customHeight="1" x14ac:dyDescent="0.2">
      <c r="A123" s="57">
        <v>31</v>
      </c>
      <c r="B123" s="17" t="s">
        <v>1524</v>
      </c>
      <c r="C123" s="17" t="s">
        <v>1525</v>
      </c>
      <c r="D123" s="17" t="s">
        <v>343</v>
      </c>
      <c r="E123" s="56">
        <v>40634</v>
      </c>
      <c r="F123" s="17" t="s">
        <v>753</v>
      </c>
      <c r="G123" s="17" t="s">
        <v>5103</v>
      </c>
      <c r="H123" s="17">
        <v>7180008620</v>
      </c>
      <c r="I123" s="57"/>
    </row>
    <row r="124" spans="1:9" ht="39.9" customHeight="1" x14ac:dyDescent="0.2">
      <c r="A124" s="57">
        <v>32</v>
      </c>
      <c r="B124" s="17" t="s">
        <v>1526</v>
      </c>
      <c r="C124" s="17" t="s">
        <v>1527</v>
      </c>
      <c r="D124" s="17" t="s">
        <v>346</v>
      </c>
      <c r="E124" s="56">
        <v>40787</v>
      </c>
      <c r="F124" s="17" t="s">
        <v>753</v>
      </c>
      <c r="G124" s="17" t="s">
        <v>5104</v>
      </c>
      <c r="H124" s="17">
        <v>7180008638</v>
      </c>
      <c r="I124" s="57"/>
    </row>
    <row r="125" spans="1:9" ht="39.9" customHeight="1" x14ac:dyDescent="0.2">
      <c r="A125" s="57">
        <v>33</v>
      </c>
      <c r="B125" s="17" t="s">
        <v>1528</v>
      </c>
      <c r="C125" s="17" t="s">
        <v>1529</v>
      </c>
      <c r="D125" s="17" t="s">
        <v>1197</v>
      </c>
      <c r="E125" s="56">
        <v>40787</v>
      </c>
      <c r="F125" s="17" t="s">
        <v>753</v>
      </c>
      <c r="G125" s="17" t="s">
        <v>5105</v>
      </c>
      <c r="H125" s="17">
        <v>7180008646</v>
      </c>
      <c r="I125" s="57"/>
    </row>
    <row r="126" spans="1:9" ht="39.9" customHeight="1" x14ac:dyDescent="0.2">
      <c r="A126" s="57">
        <v>34</v>
      </c>
      <c r="B126" s="17" t="s">
        <v>1530</v>
      </c>
      <c r="C126" s="17" t="s">
        <v>1531</v>
      </c>
      <c r="D126" s="17" t="s">
        <v>372</v>
      </c>
      <c r="E126" s="56">
        <v>40664</v>
      </c>
      <c r="F126" s="17" t="s">
        <v>753</v>
      </c>
      <c r="G126" s="17" t="s">
        <v>5106</v>
      </c>
      <c r="H126" s="17">
        <v>7180011277</v>
      </c>
      <c r="I126" s="57"/>
    </row>
    <row r="127" spans="1:9" ht="39.9" customHeight="1" x14ac:dyDescent="0.2">
      <c r="A127" s="57">
        <v>35</v>
      </c>
      <c r="B127" s="17" t="s">
        <v>1532</v>
      </c>
      <c r="C127" s="17" t="s">
        <v>1533</v>
      </c>
      <c r="D127" s="17" t="s">
        <v>340</v>
      </c>
      <c r="E127" s="56">
        <v>40817</v>
      </c>
      <c r="F127" s="17" t="s">
        <v>753</v>
      </c>
      <c r="G127" s="17" t="s">
        <v>5107</v>
      </c>
      <c r="H127" s="17">
        <v>7180008661</v>
      </c>
      <c r="I127" s="57"/>
    </row>
    <row r="128" spans="1:9" ht="39.9" customHeight="1" x14ac:dyDescent="0.2">
      <c r="A128" s="57">
        <v>36</v>
      </c>
      <c r="B128" s="17" t="s">
        <v>1534</v>
      </c>
      <c r="C128" s="17" t="s">
        <v>1535</v>
      </c>
      <c r="D128" s="17" t="s">
        <v>1536</v>
      </c>
      <c r="E128" s="56">
        <v>40391</v>
      </c>
      <c r="F128" s="17" t="s">
        <v>753</v>
      </c>
      <c r="G128" s="17" t="s">
        <v>5108</v>
      </c>
      <c r="H128" s="17">
        <v>7180008679</v>
      </c>
      <c r="I128" s="57"/>
    </row>
    <row r="129" spans="1:9" ht="39.9" customHeight="1" x14ac:dyDescent="0.2">
      <c r="A129" s="57">
        <v>37</v>
      </c>
      <c r="B129" s="17" t="s">
        <v>1537</v>
      </c>
      <c r="C129" s="17" t="s">
        <v>1538</v>
      </c>
      <c r="D129" s="17" t="s">
        <v>346</v>
      </c>
      <c r="E129" s="56">
        <v>37987</v>
      </c>
      <c r="F129" s="17" t="s">
        <v>753</v>
      </c>
      <c r="G129" s="17" t="s">
        <v>5109</v>
      </c>
      <c r="H129" s="17">
        <v>7180011269</v>
      </c>
      <c r="I129" s="57"/>
    </row>
    <row r="130" spans="1:9" ht="39.9" customHeight="1" x14ac:dyDescent="0.2">
      <c r="A130" s="57">
        <v>38</v>
      </c>
      <c r="B130" s="17" t="s">
        <v>1539</v>
      </c>
      <c r="C130" s="17" t="s">
        <v>1540</v>
      </c>
      <c r="D130" s="17" t="s">
        <v>1541</v>
      </c>
      <c r="E130" s="56">
        <v>40422</v>
      </c>
      <c r="F130" s="17" t="s">
        <v>753</v>
      </c>
      <c r="G130" s="17" t="s">
        <v>5110</v>
      </c>
      <c r="H130" s="17">
        <v>7180008695</v>
      </c>
      <c r="I130" s="57"/>
    </row>
    <row r="131" spans="1:9" ht="39.9" customHeight="1" x14ac:dyDescent="0.2">
      <c r="A131" s="57">
        <v>39</v>
      </c>
      <c r="B131" s="17" t="s">
        <v>1542</v>
      </c>
      <c r="C131" s="17" t="s">
        <v>1543</v>
      </c>
      <c r="D131" s="17" t="s">
        <v>388</v>
      </c>
      <c r="E131" s="56">
        <v>40603</v>
      </c>
      <c r="F131" s="17" t="s">
        <v>753</v>
      </c>
      <c r="G131" s="17" t="s">
        <v>5111</v>
      </c>
      <c r="H131" s="17">
        <v>7180008703</v>
      </c>
      <c r="I131" s="57"/>
    </row>
    <row r="132" spans="1:9" ht="39.9" customHeight="1" x14ac:dyDescent="0.2">
      <c r="A132" s="57">
        <v>40</v>
      </c>
      <c r="B132" s="17" t="s">
        <v>1544</v>
      </c>
      <c r="C132" s="17" t="s">
        <v>1545</v>
      </c>
      <c r="D132" s="17" t="s">
        <v>343</v>
      </c>
      <c r="E132" s="56">
        <v>40695</v>
      </c>
      <c r="F132" s="17" t="s">
        <v>753</v>
      </c>
      <c r="G132" s="17" t="s">
        <v>5112</v>
      </c>
      <c r="H132" s="17">
        <v>7180008711</v>
      </c>
      <c r="I132" s="57"/>
    </row>
    <row r="133" spans="1:9" ht="39.9" customHeight="1" x14ac:dyDescent="0.2">
      <c r="A133" s="57">
        <v>41</v>
      </c>
      <c r="B133" s="17" t="s">
        <v>1546</v>
      </c>
      <c r="C133" s="17" t="s">
        <v>1547</v>
      </c>
      <c r="D133" s="17" t="s">
        <v>322</v>
      </c>
      <c r="E133" s="56">
        <v>40695</v>
      </c>
      <c r="F133" s="17" t="s">
        <v>753</v>
      </c>
      <c r="G133" s="17" t="s">
        <v>5158</v>
      </c>
      <c r="H133" s="17">
        <v>7180008729</v>
      </c>
      <c r="I133" s="57"/>
    </row>
    <row r="134" spans="1:9" ht="39.9" customHeight="1" x14ac:dyDescent="0.2">
      <c r="A134" s="57">
        <v>42</v>
      </c>
      <c r="B134" s="17" t="s">
        <v>1548</v>
      </c>
      <c r="C134" s="17" t="s">
        <v>1549</v>
      </c>
      <c r="D134" s="17" t="s">
        <v>328</v>
      </c>
      <c r="E134" s="56">
        <v>40725</v>
      </c>
      <c r="F134" s="17" t="s">
        <v>753</v>
      </c>
      <c r="G134" s="17" t="s">
        <v>5159</v>
      </c>
      <c r="H134" s="17">
        <v>7180008737</v>
      </c>
      <c r="I134" s="57"/>
    </row>
    <row r="135" spans="1:9" ht="39.9" customHeight="1" x14ac:dyDescent="0.2">
      <c r="A135" s="57">
        <v>43</v>
      </c>
      <c r="B135" s="17" t="s">
        <v>1550</v>
      </c>
      <c r="C135" s="17" t="s">
        <v>1551</v>
      </c>
      <c r="D135" s="17" t="s">
        <v>366</v>
      </c>
      <c r="E135" s="56">
        <v>38991</v>
      </c>
      <c r="F135" s="17" t="s">
        <v>753</v>
      </c>
      <c r="G135" s="17" t="s">
        <v>5160</v>
      </c>
      <c r="H135" s="17">
        <v>7180008745</v>
      </c>
      <c r="I135" s="57"/>
    </row>
    <row r="136" spans="1:9" ht="39.9" customHeight="1" x14ac:dyDescent="0.2">
      <c r="A136" s="57">
        <v>44</v>
      </c>
      <c r="B136" s="17" t="s">
        <v>1552</v>
      </c>
      <c r="C136" s="17" t="s">
        <v>1553</v>
      </c>
      <c r="D136" s="17" t="s">
        <v>1254</v>
      </c>
      <c r="E136" s="56">
        <v>39234</v>
      </c>
      <c r="F136" s="17" t="s">
        <v>753</v>
      </c>
      <c r="G136" s="17" t="s">
        <v>5161</v>
      </c>
      <c r="H136" s="17">
        <v>7180008752</v>
      </c>
      <c r="I136" s="57"/>
    </row>
    <row r="137" spans="1:9" ht="39.9" customHeight="1" x14ac:dyDescent="0.2">
      <c r="A137" s="57">
        <v>45</v>
      </c>
      <c r="B137" s="17" t="s">
        <v>1554</v>
      </c>
      <c r="C137" s="17" t="s">
        <v>1555</v>
      </c>
      <c r="D137" s="17" t="s">
        <v>388</v>
      </c>
      <c r="E137" s="56">
        <v>40513</v>
      </c>
      <c r="F137" s="17" t="s">
        <v>753</v>
      </c>
      <c r="G137" s="17" t="s">
        <v>5162</v>
      </c>
      <c r="H137" s="17">
        <v>7180008760</v>
      </c>
      <c r="I137" s="57"/>
    </row>
    <row r="138" spans="1:9" ht="39.9" customHeight="1" x14ac:dyDescent="0.2">
      <c r="A138" s="57">
        <v>46</v>
      </c>
      <c r="B138" s="17" t="s">
        <v>1556</v>
      </c>
      <c r="C138" s="17" t="s">
        <v>1557</v>
      </c>
      <c r="D138" s="17" t="s">
        <v>346</v>
      </c>
      <c r="E138" s="56">
        <v>40725</v>
      </c>
      <c r="F138" s="17" t="s">
        <v>753</v>
      </c>
      <c r="G138" s="17" t="s">
        <v>5163</v>
      </c>
      <c r="H138" s="17">
        <v>7180008778</v>
      </c>
      <c r="I138" s="57"/>
    </row>
    <row r="139" spans="1:9" ht="39.9" customHeight="1" x14ac:dyDescent="0.2">
      <c r="A139" s="57">
        <v>47</v>
      </c>
      <c r="B139" s="17" t="s">
        <v>1558</v>
      </c>
      <c r="C139" s="17" t="s">
        <v>1559</v>
      </c>
      <c r="D139" s="17" t="s">
        <v>366</v>
      </c>
      <c r="E139" s="56">
        <v>40756</v>
      </c>
      <c r="F139" s="17" t="s">
        <v>753</v>
      </c>
      <c r="G139" s="17" t="s">
        <v>5164</v>
      </c>
      <c r="H139" s="17">
        <v>7180008786</v>
      </c>
      <c r="I139" s="57"/>
    </row>
    <row r="140" spans="1:9" ht="39.9" customHeight="1" x14ac:dyDescent="0.2">
      <c r="A140" s="57">
        <v>48</v>
      </c>
      <c r="B140" s="17" t="s">
        <v>1560</v>
      </c>
      <c r="C140" s="17" t="s">
        <v>1561</v>
      </c>
      <c r="D140" s="17" t="s">
        <v>1562</v>
      </c>
      <c r="E140" s="56">
        <v>40360</v>
      </c>
      <c r="F140" s="17" t="s">
        <v>753</v>
      </c>
      <c r="G140" s="17" t="s">
        <v>5165</v>
      </c>
      <c r="H140" s="17">
        <v>7180008794</v>
      </c>
      <c r="I140" s="57"/>
    </row>
    <row r="141" spans="1:9" ht="39.9" customHeight="1" x14ac:dyDescent="0.2">
      <c r="A141" s="57">
        <v>49</v>
      </c>
      <c r="B141" s="17" t="s">
        <v>1563</v>
      </c>
      <c r="C141" s="17" t="s">
        <v>1564</v>
      </c>
      <c r="D141" s="17" t="s">
        <v>369</v>
      </c>
      <c r="E141" s="56">
        <v>40695</v>
      </c>
      <c r="F141" s="17" t="s">
        <v>753</v>
      </c>
      <c r="G141" s="17" t="s">
        <v>5166</v>
      </c>
      <c r="H141" s="17">
        <v>7180008802</v>
      </c>
      <c r="I141" s="57"/>
    </row>
    <row r="142" spans="1:9" ht="39.9" customHeight="1" x14ac:dyDescent="0.2">
      <c r="A142" s="57">
        <v>50</v>
      </c>
      <c r="B142" s="17" t="s">
        <v>1565</v>
      </c>
      <c r="C142" s="17" t="s">
        <v>1566</v>
      </c>
      <c r="D142" s="17" t="s">
        <v>391</v>
      </c>
      <c r="E142" s="56">
        <v>40360</v>
      </c>
      <c r="F142" s="17" t="s">
        <v>753</v>
      </c>
      <c r="G142" s="17" t="s">
        <v>5167</v>
      </c>
      <c r="H142" s="17">
        <v>7180008810</v>
      </c>
      <c r="I142" s="57"/>
    </row>
    <row r="143" spans="1:9" ht="39.9" customHeight="1" x14ac:dyDescent="0.2">
      <c r="A143" s="57">
        <v>51</v>
      </c>
      <c r="B143" s="78" t="s">
        <v>1567</v>
      </c>
      <c r="C143" s="78" t="s">
        <v>1568</v>
      </c>
      <c r="D143" s="78" t="s">
        <v>369</v>
      </c>
      <c r="E143" s="233">
        <v>40848</v>
      </c>
      <c r="F143" s="78" t="s">
        <v>753</v>
      </c>
      <c r="G143" s="78" t="s">
        <v>5168</v>
      </c>
      <c r="H143" s="78">
        <v>7180008828</v>
      </c>
      <c r="I143" s="57"/>
    </row>
    <row r="144" spans="1:9" ht="39.9" customHeight="1" x14ac:dyDescent="0.2">
      <c r="A144" s="57">
        <v>52</v>
      </c>
      <c r="B144" s="17" t="s">
        <v>1569</v>
      </c>
      <c r="C144" s="17" t="s">
        <v>1570</v>
      </c>
      <c r="D144" s="17" t="s">
        <v>1214</v>
      </c>
      <c r="E144" s="56">
        <v>40603</v>
      </c>
      <c r="F144" s="17" t="s">
        <v>753</v>
      </c>
      <c r="G144" s="17" t="s">
        <v>5169</v>
      </c>
      <c r="H144" s="17">
        <v>7180007291</v>
      </c>
      <c r="I144" s="57"/>
    </row>
    <row r="145" spans="1:9" ht="39.9" customHeight="1" x14ac:dyDescent="0.2">
      <c r="A145" s="57"/>
      <c r="B145" s="192" t="s">
        <v>8</v>
      </c>
      <c r="C145" s="57"/>
      <c r="D145" s="57"/>
      <c r="E145" s="57"/>
      <c r="F145" s="57"/>
      <c r="G145" s="57"/>
      <c r="H145" s="57"/>
      <c r="I145" s="57"/>
    </row>
    <row r="146" spans="1:9" ht="39.9" customHeight="1" thickBot="1" x14ac:dyDescent="0.25">
      <c r="A146" s="57"/>
      <c r="B146" s="13" t="s">
        <v>5362</v>
      </c>
      <c r="C146" s="13" t="s">
        <v>5363</v>
      </c>
      <c r="D146" s="13" t="s">
        <v>5364</v>
      </c>
      <c r="E146" s="13" t="s">
        <v>5365</v>
      </c>
      <c r="F146" s="13" t="s">
        <v>5366</v>
      </c>
      <c r="G146" s="13" t="s">
        <v>5368</v>
      </c>
      <c r="H146" s="13" t="s">
        <v>5367</v>
      </c>
      <c r="I146" s="57"/>
    </row>
    <row r="147" spans="1:9" ht="39.9" customHeight="1" thickTop="1" x14ac:dyDescent="0.2">
      <c r="A147" s="57">
        <v>1</v>
      </c>
      <c r="B147" s="17" t="s">
        <v>1571</v>
      </c>
      <c r="C147" s="17" t="s">
        <v>1572</v>
      </c>
      <c r="D147" s="17" t="s">
        <v>503</v>
      </c>
      <c r="E147" s="56">
        <v>41061</v>
      </c>
      <c r="F147" s="17" t="s">
        <v>765</v>
      </c>
      <c r="G147" s="17" t="s">
        <v>5073</v>
      </c>
      <c r="H147" s="17">
        <v>7180014917</v>
      </c>
      <c r="I147" s="57"/>
    </row>
    <row r="148" spans="1:9" ht="39.9" customHeight="1" x14ac:dyDescent="0.2">
      <c r="A148" s="57">
        <v>2</v>
      </c>
      <c r="B148" s="17" t="s">
        <v>1573</v>
      </c>
      <c r="C148" s="17" t="s">
        <v>1574</v>
      </c>
      <c r="D148" s="17" t="s">
        <v>340</v>
      </c>
      <c r="E148" s="56">
        <v>40878</v>
      </c>
      <c r="F148" s="17" t="s">
        <v>765</v>
      </c>
      <c r="G148" s="17" t="s">
        <v>5074</v>
      </c>
      <c r="H148" s="17">
        <v>7180014925</v>
      </c>
      <c r="I148" s="57"/>
    </row>
    <row r="149" spans="1:9" ht="39.9" customHeight="1" x14ac:dyDescent="0.2">
      <c r="A149" s="57">
        <v>3</v>
      </c>
      <c r="B149" s="17" t="s">
        <v>1575</v>
      </c>
      <c r="C149" s="17" t="s">
        <v>1576</v>
      </c>
      <c r="D149" s="17" t="s">
        <v>464</v>
      </c>
      <c r="E149" s="56">
        <v>41091</v>
      </c>
      <c r="F149" s="17" t="s">
        <v>765</v>
      </c>
      <c r="G149" s="17" t="s">
        <v>5075</v>
      </c>
      <c r="H149" s="17">
        <v>7180014933</v>
      </c>
      <c r="I149" s="57"/>
    </row>
    <row r="150" spans="1:9" ht="39.9" customHeight="1" x14ac:dyDescent="0.2">
      <c r="A150" s="57">
        <v>4</v>
      </c>
      <c r="B150" s="17" t="s">
        <v>1577</v>
      </c>
      <c r="C150" s="17" t="s">
        <v>1578</v>
      </c>
      <c r="D150" s="17" t="s">
        <v>369</v>
      </c>
      <c r="E150" s="56">
        <v>40787</v>
      </c>
      <c r="F150" s="17" t="s">
        <v>765</v>
      </c>
      <c r="G150" s="17" t="s">
        <v>5076</v>
      </c>
      <c r="H150" s="17">
        <v>7180014941</v>
      </c>
      <c r="I150" s="57"/>
    </row>
    <row r="151" spans="1:9" ht="39.9" customHeight="1" x14ac:dyDescent="0.2">
      <c r="A151" s="57">
        <v>5</v>
      </c>
      <c r="B151" s="17" t="s">
        <v>1579</v>
      </c>
      <c r="C151" s="17" t="s">
        <v>1580</v>
      </c>
      <c r="D151" s="17" t="s">
        <v>1481</v>
      </c>
      <c r="E151" s="56">
        <v>41030</v>
      </c>
      <c r="F151" s="17" t="s">
        <v>765</v>
      </c>
      <c r="G151" s="17" t="s">
        <v>5077</v>
      </c>
      <c r="H151" s="17">
        <v>7180014958</v>
      </c>
      <c r="I151" s="57"/>
    </row>
    <row r="152" spans="1:9" ht="39.9" customHeight="1" x14ac:dyDescent="0.2">
      <c r="A152" s="57">
        <v>6</v>
      </c>
      <c r="B152" s="17" t="s">
        <v>1581</v>
      </c>
      <c r="C152" s="17" t="s">
        <v>1582</v>
      </c>
      <c r="D152" s="17" t="s">
        <v>1541</v>
      </c>
      <c r="E152" s="56">
        <v>40909</v>
      </c>
      <c r="F152" s="17" t="s">
        <v>765</v>
      </c>
      <c r="G152" s="17" t="s">
        <v>5078</v>
      </c>
      <c r="H152" s="17">
        <v>7180014966</v>
      </c>
      <c r="I152" s="57"/>
    </row>
    <row r="153" spans="1:9" ht="39.9" customHeight="1" x14ac:dyDescent="0.2">
      <c r="A153" s="57">
        <v>7</v>
      </c>
      <c r="B153" s="17" t="s">
        <v>1583</v>
      </c>
      <c r="C153" s="17" t="s">
        <v>1584</v>
      </c>
      <c r="D153" s="17" t="s">
        <v>343</v>
      </c>
      <c r="E153" s="56">
        <v>41091</v>
      </c>
      <c r="F153" s="17" t="s">
        <v>765</v>
      </c>
      <c r="G153" s="17" t="s">
        <v>5079</v>
      </c>
      <c r="H153" s="17">
        <v>7180014974</v>
      </c>
      <c r="I153" s="57"/>
    </row>
    <row r="154" spans="1:9" ht="39.9" customHeight="1" x14ac:dyDescent="0.2">
      <c r="A154" s="57">
        <v>8</v>
      </c>
      <c r="B154" s="17" t="s">
        <v>1585</v>
      </c>
      <c r="C154" s="17" t="s">
        <v>1586</v>
      </c>
      <c r="D154" s="17" t="s">
        <v>464</v>
      </c>
      <c r="E154" s="56">
        <v>40756</v>
      </c>
      <c r="F154" s="17" t="s">
        <v>765</v>
      </c>
      <c r="G154" s="17" t="s">
        <v>5080</v>
      </c>
      <c r="H154" s="17">
        <v>7180014982</v>
      </c>
      <c r="I154" s="57"/>
    </row>
    <row r="155" spans="1:9" ht="39.9" customHeight="1" x14ac:dyDescent="0.2">
      <c r="A155" s="57">
        <v>9</v>
      </c>
      <c r="B155" s="17" t="s">
        <v>1587</v>
      </c>
      <c r="C155" s="17" t="s">
        <v>1588</v>
      </c>
      <c r="D155" s="17" t="s">
        <v>372</v>
      </c>
      <c r="E155" s="56">
        <v>41183</v>
      </c>
      <c r="F155" s="17" t="s">
        <v>765</v>
      </c>
      <c r="G155" s="17" t="s">
        <v>5081</v>
      </c>
      <c r="H155" s="17">
        <v>7180014990</v>
      </c>
      <c r="I155" s="57"/>
    </row>
    <row r="156" spans="1:9" ht="39.9" customHeight="1" x14ac:dyDescent="0.2">
      <c r="A156" s="57">
        <v>10</v>
      </c>
      <c r="B156" s="17" t="s">
        <v>1589</v>
      </c>
      <c r="C156" s="17" t="s">
        <v>1590</v>
      </c>
      <c r="D156" s="17" t="s">
        <v>1591</v>
      </c>
      <c r="E156" s="56">
        <v>40695</v>
      </c>
      <c r="F156" s="17" t="s">
        <v>765</v>
      </c>
      <c r="G156" s="17" t="s">
        <v>5082</v>
      </c>
      <c r="H156" s="17">
        <v>7180015005</v>
      </c>
      <c r="I156" s="57"/>
    </row>
    <row r="157" spans="1:9" ht="39.9" customHeight="1" x14ac:dyDescent="0.2">
      <c r="A157" s="57">
        <v>11</v>
      </c>
      <c r="B157" s="17" t="s">
        <v>1592</v>
      </c>
      <c r="C157" s="17" t="s">
        <v>1593</v>
      </c>
      <c r="D157" s="17" t="s">
        <v>461</v>
      </c>
      <c r="E157" s="56">
        <v>38504</v>
      </c>
      <c r="F157" s="17" t="s">
        <v>765</v>
      </c>
      <c r="G157" s="17" t="s">
        <v>5083</v>
      </c>
      <c r="H157" s="17">
        <v>7180015013</v>
      </c>
      <c r="I157" s="57"/>
    </row>
    <row r="158" spans="1:9" ht="39.9" customHeight="1" x14ac:dyDescent="0.2">
      <c r="A158" s="57">
        <v>12</v>
      </c>
      <c r="B158" s="17" t="s">
        <v>1594</v>
      </c>
      <c r="C158" s="17" t="s">
        <v>1595</v>
      </c>
      <c r="D158" s="17" t="s">
        <v>354</v>
      </c>
      <c r="E158" s="56">
        <v>40878</v>
      </c>
      <c r="F158" s="17" t="s">
        <v>765</v>
      </c>
      <c r="G158" s="17" t="s">
        <v>5084</v>
      </c>
      <c r="H158" s="17">
        <v>7180015021</v>
      </c>
      <c r="I158" s="57"/>
    </row>
    <row r="159" spans="1:9" ht="39.9" customHeight="1" x14ac:dyDescent="0.2">
      <c r="A159" s="57">
        <v>13</v>
      </c>
      <c r="B159" s="17" t="s">
        <v>1596</v>
      </c>
      <c r="C159" s="17" t="s">
        <v>1597</v>
      </c>
      <c r="D159" s="17" t="s">
        <v>346</v>
      </c>
      <c r="E159" s="56">
        <v>40878</v>
      </c>
      <c r="F159" s="17" t="s">
        <v>765</v>
      </c>
      <c r="G159" s="17" t="s">
        <v>5085</v>
      </c>
      <c r="H159" s="17">
        <v>7180015039</v>
      </c>
      <c r="I159" s="57"/>
    </row>
    <row r="160" spans="1:9" ht="39.9" customHeight="1" x14ac:dyDescent="0.2">
      <c r="A160" s="57">
        <v>14</v>
      </c>
      <c r="B160" s="17" t="s">
        <v>1598</v>
      </c>
      <c r="C160" s="17" t="s">
        <v>1599</v>
      </c>
      <c r="D160" s="17" t="s">
        <v>363</v>
      </c>
      <c r="E160" s="56">
        <v>40634</v>
      </c>
      <c r="F160" s="17" t="s">
        <v>765</v>
      </c>
      <c r="G160" s="17" t="s">
        <v>5086</v>
      </c>
      <c r="H160" s="17">
        <v>7180015047</v>
      </c>
      <c r="I160" s="57"/>
    </row>
    <row r="161" spans="1:9" ht="39.9" customHeight="1" x14ac:dyDescent="0.2">
      <c r="A161" s="57">
        <v>15</v>
      </c>
      <c r="B161" s="17" t="s">
        <v>1600</v>
      </c>
      <c r="C161" s="17" t="s">
        <v>1601</v>
      </c>
      <c r="D161" s="17" t="s">
        <v>1602</v>
      </c>
      <c r="E161" s="56">
        <v>40878</v>
      </c>
      <c r="F161" s="17" t="s">
        <v>765</v>
      </c>
      <c r="G161" s="17" t="s">
        <v>5087</v>
      </c>
      <c r="H161" s="17">
        <v>7180015054</v>
      </c>
      <c r="I161" s="57"/>
    </row>
    <row r="162" spans="1:9" ht="39.9" customHeight="1" x14ac:dyDescent="0.2">
      <c r="A162" s="57">
        <v>16</v>
      </c>
      <c r="B162" s="17" t="s">
        <v>1603</v>
      </c>
      <c r="C162" s="17" t="s">
        <v>1604</v>
      </c>
      <c r="D162" s="17" t="s">
        <v>363</v>
      </c>
      <c r="E162" s="56">
        <v>40725</v>
      </c>
      <c r="F162" s="17" t="s">
        <v>765</v>
      </c>
      <c r="G162" s="17" t="s">
        <v>5088</v>
      </c>
      <c r="H162" s="17">
        <v>7180015062</v>
      </c>
      <c r="I162" s="57"/>
    </row>
    <row r="163" spans="1:9" ht="39.9" customHeight="1" x14ac:dyDescent="0.2">
      <c r="A163" s="57">
        <v>17</v>
      </c>
      <c r="B163" s="17" t="s">
        <v>1605</v>
      </c>
      <c r="C163" s="17" t="s">
        <v>1606</v>
      </c>
      <c r="D163" s="17" t="s">
        <v>366</v>
      </c>
      <c r="E163" s="56">
        <v>40664</v>
      </c>
      <c r="F163" s="17" t="s">
        <v>765</v>
      </c>
      <c r="G163" s="17" t="s">
        <v>5089</v>
      </c>
      <c r="H163" s="17">
        <v>7180015070</v>
      </c>
      <c r="I163" s="57"/>
    </row>
    <row r="164" spans="1:9" ht="39.9" customHeight="1" x14ac:dyDescent="0.2">
      <c r="A164" s="57">
        <v>18</v>
      </c>
      <c r="B164" s="17" t="s">
        <v>1607</v>
      </c>
      <c r="C164" s="17" t="s">
        <v>1608</v>
      </c>
      <c r="D164" s="17" t="s">
        <v>369</v>
      </c>
      <c r="E164" s="56">
        <v>40848</v>
      </c>
      <c r="F164" s="17" t="s">
        <v>765</v>
      </c>
      <c r="G164" s="17" t="s">
        <v>5090</v>
      </c>
      <c r="H164" s="17">
        <v>7180015088</v>
      </c>
      <c r="I164" s="57"/>
    </row>
    <row r="165" spans="1:9" ht="39.9" customHeight="1" x14ac:dyDescent="0.2">
      <c r="A165" s="57">
        <v>19</v>
      </c>
      <c r="B165" s="17" t="s">
        <v>1609</v>
      </c>
      <c r="C165" s="17" t="s">
        <v>1610</v>
      </c>
      <c r="D165" s="17" t="s">
        <v>1214</v>
      </c>
      <c r="E165" s="56">
        <v>40787</v>
      </c>
      <c r="F165" s="17" t="s">
        <v>765</v>
      </c>
      <c r="G165" s="17" t="s">
        <v>5091</v>
      </c>
      <c r="H165" s="17">
        <v>7180015096</v>
      </c>
      <c r="I165" s="57"/>
    </row>
    <row r="166" spans="1:9" ht="39.9" customHeight="1" x14ac:dyDescent="0.2">
      <c r="A166" s="57">
        <v>20</v>
      </c>
      <c r="B166" s="17" t="s">
        <v>1611</v>
      </c>
      <c r="C166" s="17" t="s">
        <v>1612</v>
      </c>
      <c r="D166" s="17" t="s">
        <v>1254</v>
      </c>
      <c r="E166" s="56">
        <v>40878</v>
      </c>
      <c r="F166" s="17" t="s">
        <v>765</v>
      </c>
      <c r="G166" s="17" t="s">
        <v>5092</v>
      </c>
      <c r="H166" s="17">
        <v>7180015104</v>
      </c>
      <c r="I166" s="57"/>
    </row>
    <row r="167" spans="1:9" ht="39.9" customHeight="1" x14ac:dyDescent="0.2">
      <c r="A167" s="57">
        <v>21</v>
      </c>
      <c r="B167" s="78" t="s">
        <v>1613</v>
      </c>
      <c r="C167" s="78" t="s">
        <v>1614</v>
      </c>
      <c r="D167" s="78" t="s">
        <v>328</v>
      </c>
      <c r="E167" s="233">
        <v>40756</v>
      </c>
      <c r="F167" s="78" t="s">
        <v>765</v>
      </c>
      <c r="G167" s="78" t="s">
        <v>5093</v>
      </c>
      <c r="H167" s="78">
        <v>7180015112</v>
      </c>
      <c r="I167" s="57"/>
    </row>
    <row r="168" spans="1:9" ht="39.9" customHeight="1" x14ac:dyDescent="0.2">
      <c r="A168" s="57">
        <v>22</v>
      </c>
      <c r="B168" s="17" t="s">
        <v>1615</v>
      </c>
      <c r="C168" s="17" t="s">
        <v>1616</v>
      </c>
      <c r="D168" s="17" t="s">
        <v>343</v>
      </c>
      <c r="E168" s="56">
        <v>40148</v>
      </c>
      <c r="F168" s="17" t="s">
        <v>765</v>
      </c>
      <c r="G168" s="17" t="s">
        <v>5094</v>
      </c>
      <c r="H168" s="17">
        <v>7180015120</v>
      </c>
      <c r="I168" s="57"/>
    </row>
    <row r="169" spans="1:9" ht="39.9" customHeight="1" x14ac:dyDescent="0.2">
      <c r="A169" s="57">
        <v>23</v>
      </c>
      <c r="B169" s="17" t="s">
        <v>1617</v>
      </c>
      <c r="C169" s="17" t="s">
        <v>1618</v>
      </c>
      <c r="D169" s="17" t="s">
        <v>1619</v>
      </c>
      <c r="E169" s="56">
        <v>41122</v>
      </c>
      <c r="F169" s="17" t="s">
        <v>765</v>
      </c>
      <c r="G169" s="17" t="s">
        <v>5095</v>
      </c>
      <c r="H169" s="17">
        <v>7180015138</v>
      </c>
      <c r="I169" s="57"/>
    </row>
    <row r="170" spans="1:9" ht="39.9" customHeight="1" x14ac:dyDescent="0.2">
      <c r="A170" s="57">
        <v>24</v>
      </c>
      <c r="B170" s="17" t="s">
        <v>1620</v>
      </c>
      <c r="C170" s="17" t="s">
        <v>1621</v>
      </c>
      <c r="D170" s="17" t="s">
        <v>340</v>
      </c>
      <c r="E170" s="56">
        <v>40940</v>
      </c>
      <c r="F170" s="17" t="s">
        <v>765</v>
      </c>
      <c r="G170" s="17" t="s">
        <v>5096</v>
      </c>
      <c r="H170" s="17">
        <v>7180015146</v>
      </c>
      <c r="I170" s="57"/>
    </row>
    <row r="171" spans="1:9" ht="39.9" customHeight="1" x14ac:dyDescent="0.2">
      <c r="A171" s="57">
        <v>25</v>
      </c>
      <c r="B171" s="17" t="s">
        <v>1622</v>
      </c>
      <c r="C171" s="17" t="s">
        <v>1623</v>
      </c>
      <c r="D171" s="17" t="s">
        <v>328</v>
      </c>
      <c r="E171" s="56">
        <v>41061</v>
      </c>
      <c r="F171" s="17" t="s">
        <v>765</v>
      </c>
      <c r="G171" s="17" t="s">
        <v>5097</v>
      </c>
      <c r="H171" s="17">
        <v>7180015153</v>
      </c>
      <c r="I171" s="57"/>
    </row>
    <row r="172" spans="1:9" ht="39.9" customHeight="1" x14ac:dyDescent="0.2">
      <c r="A172" s="57">
        <v>26</v>
      </c>
      <c r="B172" s="17" t="s">
        <v>1624</v>
      </c>
      <c r="C172" s="17" t="s">
        <v>1625</v>
      </c>
      <c r="D172" s="17" t="s">
        <v>1626</v>
      </c>
      <c r="E172" s="56">
        <v>40878</v>
      </c>
      <c r="F172" s="17" t="s">
        <v>765</v>
      </c>
      <c r="G172" s="17" t="s">
        <v>5098</v>
      </c>
      <c r="H172" s="17">
        <v>7180015161</v>
      </c>
      <c r="I172" s="57"/>
    </row>
    <row r="173" spans="1:9" ht="39.9" customHeight="1" x14ac:dyDescent="0.2">
      <c r="A173" s="57">
        <v>27</v>
      </c>
      <c r="B173" s="17" t="s">
        <v>1627</v>
      </c>
      <c r="C173" s="17" t="s">
        <v>1628</v>
      </c>
      <c r="D173" s="17" t="s">
        <v>322</v>
      </c>
      <c r="E173" s="56">
        <v>40238</v>
      </c>
      <c r="F173" s="17" t="s">
        <v>765</v>
      </c>
      <c r="G173" s="17" t="s">
        <v>5099</v>
      </c>
      <c r="H173" s="17">
        <v>7180015179</v>
      </c>
      <c r="I173" s="57"/>
    </row>
    <row r="174" spans="1:9" ht="39.9" customHeight="1" x14ac:dyDescent="0.2">
      <c r="A174" s="57">
        <v>28</v>
      </c>
      <c r="B174" s="17" t="s">
        <v>1629</v>
      </c>
      <c r="C174" s="17" t="s">
        <v>1630</v>
      </c>
      <c r="D174" s="17" t="s">
        <v>346</v>
      </c>
      <c r="E174" s="56">
        <v>40360</v>
      </c>
      <c r="F174" s="17" t="s">
        <v>765</v>
      </c>
      <c r="G174" s="17" t="s">
        <v>5100</v>
      </c>
      <c r="H174" s="17">
        <v>7180015187</v>
      </c>
      <c r="I174" s="57"/>
    </row>
    <row r="175" spans="1:9" ht="39.9" customHeight="1" x14ac:dyDescent="0.2">
      <c r="A175" s="57">
        <v>29</v>
      </c>
      <c r="B175" s="17" t="s">
        <v>1631</v>
      </c>
      <c r="C175" s="17" t="s">
        <v>1632</v>
      </c>
      <c r="D175" s="17" t="s">
        <v>328</v>
      </c>
      <c r="E175" s="56">
        <v>41091</v>
      </c>
      <c r="F175" s="17" t="s">
        <v>765</v>
      </c>
      <c r="G175" s="17" t="s">
        <v>5101</v>
      </c>
      <c r="H175" s="17">
        <v>7180015195</v>
      </c>
      <c r="I175" s="57"/>
    </row>
    <row r="176" spans="1:9" ht="39.9" customHeight="1" x14ac:dyDescent="0.2">
      <c r="A176" s="57">
        <v>30</v>
      </c>
      <c r="B176" s="17" t="s">
        <v>1633</v>
      </c>
      <c r="C176" s="17" t="s">
        <v>1634</v>
      </c>
      <c r="D176" s="17" t="s">
        <v>328</v>
      </c>
      <c r="E176" s="56">
        <v>40725</v>
      </c>
      <c r="F176" s="17" t="s">
        <v>765</v>
      </c>
      <c r="G176" s="17" t="s">
        <v>5102</v>
      </c>
      <c r="H176" s="17">
        <v>7180015203</v>
      </c>
      <c r="I176" s="57"/>
    </row>
    <row r="177" spans="1:9" ht="39.9" customHeight="1" x14ac:dyDescent="0.2">
      <c r="A177" s="57">
        <v>31</v>
      </c>
      <c r="B177" s="17" t="s">
        <v>1635</v>
      </c>
      <c r="C177" s="17" t="s">
        <v>1636</v>
      </c>
      <c r="D177" s="17" t="s">
        <v>1637</v>
      </c>
      <c r="E177" s="56">
        <v>40603</v>
      </c>
      <c r="F177" s="17" t="s">
        <v>765</v>
      </c>
      <c r="G177" s="17" t="s">
        <v>5103</v>
      </c>
      <c r="H177" s="17">
        <v>7180015211</v>
      </c>
      <c r="I177" s="57"/>
    </row>
    <row r="178" spans="1:9" ht="39.9" customHeight="1" x14ac:dyDescent="0.2">
      <c r="A178" s="57">
        <v>32</v>
      </c>
      <c r="B178" s="17" t="s">
        <v>1638</v>
      </c>
      <c r="C178" s="17" t="s">
        <v>1639</v>
      </c>
      <c r="D178" s="17" t="s">
        <v>1214</v>
      </c>
      <c r="E178" s="56">
        <v>40360</v>
      </c>
      <c r="F178" s="17" t="s">
        <v>765</v>
      </c>
      <c r="G178" s="17" t="s">
        <v>5104</v>
      </c>
      <c r="H178" s="17">
        <v>7180015229</v>
      </c>
      <c r="I178" s="57"/>
    </row>
    <row r="179" spans="1:9" ht="39.9" customHeight="1" x14ac:dyDescent="0.2">
      <c r="A179" s="57">
        <v>33</v>
      </c>
      <c r="B179" s="78" t="s">
        <v>1640</v>
      </c>
      <c r="C179" s="78" t="s">
        <v>1641</v>
      </c>
      <c r="D179" s="78" t="s">
        <v>328</v>
      </c>
      <c r="E179" s="233">
        <v>40575</v>
      </c>
      <c r="F179" s="78" t="s">
        <v>765</v>
      </c>
      <c r="G179" s="78" t="s">
        <v>5105</v>
      </c>
      <c r="H179" s="78">
        <v>7180015237</v>
      </c>
      <c r="I179" s="57"/>
    </row>
    <row r="180" spans="1:9" ht="39.9" customHeight="1" x14ac:dyDescent="0.2">
      <c r="A180" s="57">
        <v>34</v>
      </c>
      <c r="B180" s="17" t="s">
        <v>1642</v>
      </c>
      <c r="C180" s="17" t="s">
        <v>1643</v>
      </c>
      <c r="D180" s="17" t="s">
        <v>411</v>
      </c>
      <c r="E180" s="56">
        <v>39965</v>
      </c>
      <c r="F180" s="17" t="s">
        <v>765</v>
      </c>
      <c r="G180" s="17" t="s">
        <v>5106</v>
      </c>
      <c r="H180" s="17">
        <v>7180015245</v>
      </c>
      <c r="I180" s="57"/>
    </row>
    <row r="181" spans="1:9" ht="39.9" customHeight="1" x14ac:dyDescent="0.2">
      <c r="A181" s="57">
        <v>35</v>
      </c>
      <c r="B181" s="17" t="s">
        <v>1644</v>
      </c>
      <c r="C181" s="17" t="s">
        <v>1645</v>
      </c>
      <c r="D181" s="17" t="s">
        <v>328</v>
      </c>
      <c r="E181" s="56">
        <v>41061</v>
      </c>
      <c r="F181" s="17" t="s">
        <v>765</v>
      </c>
      <c r="G181" s="17" t="s">
        <v>5107</v>
      </c>
      <c r="H181" s="17">
        <v>7180015252</v>
      </c>
      <c r="I181" s="57"/>
    </row>
    <row r="182" spans="1:9" ht="39.9" customHeight="1" x14ac:dyDescent="0.2">
      <c r="A182" s="241">
        <v>36</v>
      </c>
      <c r="B182" s="234" t="s">
        <v>1646</v>
      </c>
      <c r="C182" s="234" t="s">
        <v>1647</v>
      </c>
      <c r="D182" s="234" t="s">
        <v>328</v>
      </c>
      <c r="E182" s="235">
        <v>40878</v>
      </c>
      <c r="F182" s="234" t="s">
        <v>765</v>
      </c>
      <c r="G182" s="234" t="s">
        <v>5108</v>
      </c>
      <c r="H182" s="234">
        <v>7180015260</v>
      </c>
      <c r="I182" s="241" t="s">
        <v>16626</v>
      </c>
    </row>
    <row r="183" spans="1:9" ht="39.9" customHeight="1" x14ac:dyDescent="0.2">
      <c r="A183" s="57">
        <v>37</v>
      </c>
      <c r="B183" s="17" t="s">
        <v>1648</v>
      </c>
      <c r="C183" s="17" t="s">
        <v>1649</v>
      </c>
      <c r="D183" s="17" t="s">
        <v>1254</v>
      </c>
      <c r="E183" s="56">
        <v>40360</v>
      </c>
      <c r="F183" s="17" t="s">
        <v>765</v>
      </c>
      <c r="G183" s="17" t="s">
        <v>5109</v>
      </c>
      <c r="H183" s="17">
        <v>7180015278</v>
      </c>
      <c r="I183" s="57"/>
    </row>
    <row r="184" spans="1:9" ht="39.9" customHeight="1" x14ac:dyDescent="0.2">
      <c r="A184" s="57">
        <v>38</v>
      </c>
      <c r="B184" s="17" t="s">
        <v>1650</v>
      </c>
      <c r="C184" s="17" t="s">
        <v>1651</v>
      </c>
      <c r="D184" s="17" t="s">
        <v>372</v>
      </c>
      <c r="E184" s="56">
        <v>41183</v>
      </c>
      <c r="F184" s="17" t="s">
        <v>765</v>
      </c>
      <c r="G184" s="17" t="s">
        <v>5110</v>
      </c>
      <c r="H184" s="17">
        <v>7180015286</v>
      </c>
      <c r="I184" s="57"/>
    </row>
    <row r="185" spans="1:9" ht="39.9" customHeight="1" x14ac:dyDescent="0.2">
      <c r="A185" s="57">
        <v>39</v>
      </c>
      <c r="B185" s="17" t="s">
        <v>1652</v>
      </c>
      <c r="C185" s="17" t="s">
        <v>1653</v>
      </c>
      <c r="D185" s="17" t="s">
        <v>357</v>
      </c>
      <c r="E185" s="56">
        <v>40817</v>
      </c>
      <c r="F185" s="17" t="s">
        <v>765</v>
      </c>
      <c r="G185" s="17" t="s">
        <v>5111</v>
      </c>
      <c r="H185" s="17">
        <v>7180015294</v>
      </c>
      <c r="I185" s="57"/>
    </row>
    <row r="186" spans="1:9" ht="39.9" customHeight="1" x14ac:dyDescent="0.2">
      <c r="A186" s="57">
        <v>40</v>
      </c>
      <c r="B186" s="17" t="s">
        <v>1654</v>
      </c>
      <c r="C186" s="17" t="s">
        <v>1655</v>
      </c>
      <c r="D186" s="17" t="s">
        <v>357</v>
      </c>
      <c r="E186" s="56">
        <v>40603</v>
      </c>
      <c r="F186" s="17" t="s">
        <v>765</v>
      </c>
      <c r="G186" s="17" t="s">
        <v>5112</v>
      </c>
      <c r="H186" s="17">
        <v>7180015302</v>
      </c>
      <c r="I186" s="57"/>
    </row>
    <row r="187" spans="1:9" ht="39.9" customHeight="1" x14ac:dyDescent="0.2">
      <c r="A187" s="57">
        <v>41</v>
      </c>
      <c r="B187" s="17" t="s">
        <v>1656</v>
      </c>
      <c r="C187" s="17" t="s">
        <v>1657</v>
      </c>
      <c r="D187" s="17" t="s">
        <v>1194</v>
      </c>
      <c r="E187" s="56">
        <v>41000</v>
      </c>
      <c r="F187" s="17" t="s">
        <v>765</v>
      </c>
      <c r="G187" s="17" t="s">
        <v>5158</v>
      </c>
      <c r="H187" s="17">
        <v>7180015310</v>
      </c>
      <c r="I187" s="57"/>
    </row>
    <row r="188" spans="1:9" ht="39.9" customHeight="1" x14ac:dyDescent="0.2">
      <c r="A188" s="57">
        <v>42</v>
      </c>
      <c r="B188" s="17" t="s">
        <v>1658</v>
      </c>
      <c r="C188" s="17" t="s">
        <v>1659</v>
      </c>
      <c r="D188" s="17" t="s">
        <v>1660</v>
      </c>
      <c r="E188" s="56">
        <v>33420</v>
      </c>
      <c r="F188" s="17" t="s">
        <v>765</v>
      </c>
      <c r="G188" s="17" t="s">
        <v>5159</v>
      </c>
      <c r="H188" s="17">
        <v>7180015328</v>
      </c>
      <c r="I188" s="57"/>
    </row>
    <row r="189" spans="1:9" ht="39.9" customHeight="1" x14ac:dyDescent="0.2">
      <c r="A189" s="57">
        <v>43</v>
      </c>
      <c r="B189" s="17" t="s">
        <v>1661</v>
      </c>
      <c r="C189" s="17" t="s">
        <v>1662</v>
      </c>
      <c r="D189" s="17" t="s">
        <v>532</v>
      </c>
      <c r="E189" s="56">
        <v>37196</v>
      </c>
      <c r="F189" s="17" t="s">
        <v>765</v>
      </c>
      <c r="G189" s="17" t="s">
        <v>5160</v>
      </c>
      <c r="H189" s="17">
        <v>7180015336</v>
      </c>
      <c r="I189" s="57"/>
    </row>
    <row r="190" spans="1:9" ht="39.9" customHeight="1" x14ac:dyDescent="0.2">
      <c r="A190" s="57">
        <v>44</v>
      </c>
      <c r="B190" s="17" t="s">
        <v>1663</v>
      </c>
      <c r="C190" s="17" t="s">
        <v>1664</v>
      </c>
      <c r="D190" s="17" t="s">
        <v>1665</v>
      </c>
      <c r="E190" s="56">
        <v>41153</v>
      </c>
      <c r="F190" s="17" t="s">
        <v>765</v>
      </c>
      <c r="G190" s="17" t="s">
        <v>5161</v>
      </c>
      <c r="H190" s="17">
        <v>7180015344</v>
      </c>
      <c r="I190" s="57"/>
    </row>
    <row r="191" spans="1:9" ht="39.9" customHeight="1" x14ac:dyDescent="0.2">
      <c r="A191" s="57">
        <v>45</v>
      </c>
      <c r="B191" s="17" t="s">
        <v>1666</v>
      </c>
      <c r="C191" s="17" t="s">
        <v>1667</v>
      </c>
      <c r="D191" s="17" t="s">
        <v>357</v>
      </c>
      <c r="E191" s="56">
        <v>40575</v>
      </c>
      <c r="F191" s="17" t="s">
        <v>765</v>
      </c>
      <c r="G191" s="17" t="s">
        <v>5162</v>
      </c>
      <c r="H191" s="17">
        <v>7180015351</v>
      </c>
      <c r="I191" s="57"/>
    </row>
    <row r="192" spans="1:9" ht="39.9" customHeight="1" x14ac:dyDescent="0.2">
      <c r="A192" s="57">
        <v>46</v>
      </c>
      <c r="B192" s="17" t="s">
        <v>1668</v>
      </c>
      <c r="C192" s="17" t="s">
        <v>1669</v>
      </c>
      <c r="D192" s="17" t="s">
        <v>532</v>
      </c>
      <c r="E192" s="56">
        <v>37196</v>
      </c>
      <c r="F192" s="17" t="s">
        <v>765</v>
      </c>
      <c r="G192" s="17" t="s">
        <v>5163</v>
      </c>
      <c r="H192" s="17">
        <v>7180015369</v>
      </c>
      <c r="I192" s="57"/>
    </row>
    <row r="193" spans="1:9" ht="39.9" customHeight="1" x14ac:dyDescent="0.2">
      <c r="A193" s="57">
        <v>47</v>
      </c>
      <c r="B193" s="17" t="s">
        <v>1670</v>
      </c>
      <c r="C193" s="17" t="s">
        <v>1671</v>
      </c>
      <c r="D193" s="17" t="s">
        <v>328</v>
      </c>
      <c r="E193" s="56">
        <v>40575</v>
      </c>
      <c r="F193" s="17" t="s">
        <v>765</v>
      </c>
      <c r="G193" s="17" t="s">
        <v>5164</v>
      </c>
      <c r="H193" s="17">
        <v>7180015377</v>
      </c>
      <c r="I193" s="57"/>
    </row>
    <row r="194" spans="1:9" ht="39.9" customHeight="1" x14ac:dyDescent="0.2">
      <c r="A194" s="57"/>
      <c r="B194" s="192" t="s">
        <v>9</v>
      </c>
      <c r="C194" s="57"/>
      <c r="D194" s="57"/>
      <c r="E194" s="57"/>
      <c r="F194" s="57"/>
      <c r="G194" s="57"/>
      <c r="H194" s="57"/>
      <c r="I194" s="57"/>
    </row>
    <row r="195" spans="1:9" ht="39.9" customHeight="1" thickBot="1" x14ac:dyDescent="0.25">
      <c r="A195" s="57"/>
      <c r="B195" s="13" t="s">
        <v>5362</v>
      </c>
      <c r="C195" s="13" t="s">
        <v>5363</v>
      </c>
      <c r="D195" s="13" t="s">
        <v>5364</v>
      </c>
      <c r="E195" s="13" t="s">
        <v>5365</v>
      </c>
      <c r="F195" s="13" t="s">
        <v>5366</v>
      </c>
      <c r="G195" s="13" t="s">
        <v>5368</v>
      </c>
      <c r="H195" s="13" t="s">
        <v>5367</v>
      </c>
      <c r="I195" s="57"/>
    </row>
    <row r="196" spans="1:9" ht="39.9" customHeight="1" thickTop="1" x14ac:dyDescent="0.2">
      <c r="A196" s="57">
        <v>1</v>
      </c>
      <c r="B196" s="17" t="s">
        <v>1672</v>
      </c>
      <c r="C196" s="17" t="s">
        <v>1673</v>
      </c>
      <c r="D196" s="17" t="s">
        <v>1674</v>
      </c>
      <c r="E196" s="17">
        <v>2013.4</v>
      </c>
      <c r="F196" s="17" t="s">
        <v>766</v>
      </c>
      <c r="G196" s="17" t="s">
        <v>5170</v>
      </c>
      <c r="H196" s="17">
        <v>7180020997</v>
      </c>
      <c r="I196" s="57"/>
    </row>
    <row r="197" spans="1:9" ht="39.9" customHeight="1" x14ac:dyDescent="0.2">
      <c r="A197" s="57">
        <v>2</v>
      </c>
      <c r="B197" s="17" t="s">
        <v>1675</v>
      </c>
      <c r="C197" s="17" t="s">
        <v>1676</v>
      </c>
      <c r="D197" s="17" t="s">
        <v>153</v>
      </c>
      <c r="E197" s="17" t="s">
        <v>1677</v>
      </c>
      <c r="F197" s="17" t="s">
        <v>766</v>
      </c>
      <c r="G197" s="17" t="s">
        <v>5171</v>
      </c>
      <c r="H197" s="17">
        <v>7180021003</v>
      </c>
      <c r="I197" s="57"/>
    </row>
    <row r="198" spans="1:9" ht="39.9" customHeight="1" x14ac:dyDescent="0.2">
      <c r="A198" s="57">
        <v>3</v>
      </c>
      <c r="B198" s="17" t="s">
        <v>1678</v>
      </c>
      <c r="C198" s="17" t="s">
        <v>1679</v>
      </c>
      <c r="D198" s="17" t="s">
        <v>238</v>
      </c>
      <c r="E198" s="17">
        <v>2012.4</v>
      </c>
      <c r="F198" s="17" t="s">
        <v>766</v>
      </c>
      <c r="G198" s="17" t="s">
        <v>5172</v>
      </c>
      <c r="H198" s="17">
        <v>7180021011</v>
      </c>
      <c r="I198" s="57"/>
    </row>
    <row r="199" spans="1:9" ht="39.9" customHeight="1" x14ac:dyDescent="0.2">
      <c r="A199" s="57">
        <v>4</v>
      </c>
      <c r="B199" s="17" t="s">
        <v>1680</v>
      </c>
      <c r="C199" s="17" t="s">
        <v>1681</v>
      </c>
      <c r="D199" s="17" t="s">
        <v>140</v>
      </c>
      <c r="E199" s="17">
        <v>2013.6</v>
      </c>
      <c r="F199" s="17" t="s">
        <v>766</v>
      </c>
      <c r="G199" s="17" t="s">
        <v>5173</v>
      </c>
      <c r="H199" s="17">
        <v>7180021029</v>
      </c>
      <c r="I199" s="57"/>
    </row>
    <row r="200" spans="1:9" ht="39.9" customHeight="1" x14ac:dyDescent="0.2">
      <c r="A200" s="57">
        <v>5</v>
      </c>
      <c r="B200" s="17" t="s">
        <v>1682</v>
      </c>
      <c r="C200" s="17" t="s">
        <v>1683</v>
      </c>
      <c r="D200" s="17" t="s">
        <v>647</v>
      </c>
      <c r="E200" s="17">
        <v>2012.11</v>
      </c>
      <c r="F200" s="17" t="s">
        <v>766</v>
      </c>
      <c r="G200" s="17" t="s">
        <v>5174</v>
      </c>
      <c r="H200" s="17">
        <v>7180021037</v>
      </c>
      <c r="I200" s="57"/>
    </row>
    <row r="201" spans="1:9" ht="39.9" customHeight="1" x14ac:dyDescent="0.2">
      <c r="A201" s="57">
        <v>6</v>
      </c>
      <c r="B201" s="17" t="s">
        <v>1684</v>
      </c>
      <c r="C201" s="17" t="s">
        <v>1685</v>
      </c>
      <c r="D201" s="17" t="s">
        <v>233</v>
      </c>
      <c r="E201" s="17">
        <v>2007.9</v>
      </c>
      <c r="F201" s="17" t="s">
        <v>766</v>
      </c>
      <c r="G201" s="17" t="s">
        <v>5175</v>
      </c>
      <c r="H201" s="17">
        <v>7180021045</v>
      </c>
      <c r="I201" s="57"/>
    </row>
    <row r="202" spans="1:9" ht="39.9" customHeight="1" x14ac:dyDescent="0.2">
      <c r="A202" s="57">
        <v>7</v>
      </c>
      <c r="B202" s="17" t="s">
        <v>1686</v>
      </c>
      <c r="C202" s="17" t="s">
        <v>1687</v>
      </c>
      <c r="D202" s="17" t="s">
        <v>153</v>
      </c>
      <c r="E202" s="17">
        <v>2012.11</v>
      </c>
      <c r="F202" s="17" t="s">
        <v>766</v>
      </c>
      <c r="G202" s="17" t="s">
        <v>5176</v>
      </c>
      <c r="H202" s="17">
        <v>7180021052</v>
      </c>
      <c r="I202" s="57"/>
    </row>
    <row r="203" spans="1:9" ht="39.9" customHeight="1" x14ac:dyDescent="0.2">
      <c r="A203" s="57">
        <v>8</v>
      </c>
      <c r="B203" s="17" t="s">
        <v>1688</v>
      </c>
      <c r="C203" s="17" t="s">
        <v>1689</v>
      </c>
      <c r="D203" s="17" t="s">
        <v>274</v>
      </c>
      <c r="E203" s="17">
        <v>2012.7</v>
      </c>
      <c r="F203" s="17" t="s">
        <v>766</v>
      </c>
      <c r="G203" s="17" t="s">
        <v>5177</v>
      </c>
      <c r="H203" s="17">
        <v>7180021060</v>
      </c>
      <c r="I203" s="57"/>
    </row>
    <row r="204" spans="1:9" ht="39.9" customHeight="1" x14ac:dyDescent="0.2">
      <c r="A204" s="57">
        <v>9</v>
      </c>
      <c r="B204" s="17" t="s">
        <v>1690</v>
      </c>
      <c r="C204" s="17" t="s">
        <v>1691</v>
      </c>
      <c r="D204" s="17" t="s">
        <v>1692</v>
      </c>
      <c r="E204" s="17">
        <v>2010.7</v>
      </c>
      <c r="F204" s="17" t="s">
        <v>766</v>
      </c>
      <c r="G204" s="17" t="s">
        <v>5178</v>
      </c>
      <c r="H204" s="17">
        <v>7180021078</v>
      </c>
      <c r="I204" s="57"/>
    </row>
    <row r="205" spans="1:9" ht="39.9" customHeight="1" x14ac:dyDescent="0.2">
      <c r="A205" s="57">
        <v>10</v>
      </c>
      <c r="B205" s="17" t="s">
        <v>1693</v>
      </c>
      <c r="C205" s="17" t="s">
        <v>1694</v>
      </c>
      <c r="D205" s="17" t="s">
        <v>243</v>
      </c>
      <c r="E205" s="17">
        <v>2012.11</v>
      </c>
      <c r="F205" s="17" t="s">
        <v>766</v>
      </c>
      <c r="G205" s="17" t="s">
        <v>5179</v>
      </c>
      <c r="H205" s="17">
        <v>7180021086</v>
      </c>
      <c r="I205" s="57"/>
    </row>
    <row r="206" spans="1:9" ht="39.9" customHeight="1" x14ac:dyDescent="0.2">
      <c r="A206" s="57">
        <v>11</v>
      </c>
      <c r="B206" s="17" t="s">
        <v>1695</v>
      </c>
      <c r="C206" s="17" t="s">
        <v>1696</v>
      </c>
      <c r="D206" s="17" t="s">
        <v>156</v>
      </c>
      <c r="E206" s="17">
        <v>2013.3</v>
      </c>
      <c r="F206" s="17" t="s">
        <v>766</v>
      </c>
      <c r="G206" s="17" t="s">
        <v>5180</v>
      </c>
      <c r="H206" s="17">
        <v>7180021094</v>
      </c>
      <c r="I206" s="57"/>
    </row>
    <row r="207" spans="1:9" ht="39.9" customHeight="1" x14ac:dyDescent="0.2">
      <c r="A207" s="57">
        <v>12</v>
      </c>
      <c r="B207" s="17" t="s">
        <v>1697</v>
      </c>
      <c r="C207" s="17" t="s">
        <v>1698</v>
      </c>
      <c r="D207" s="17" t="s">
        <v>140</v>
      </c>
      <c r="E207" s="17">
        <v>2013.7</v>
      </c>
      <c r="F207" s="17" t="s">
        <v>766</v>
      </c>
      <c r="G207" s="17" t="s">
        <v>5181</v>
      </c>
      <c r="H207" s="17">
        <v>7180021102</v>
      </c>
      <c r="I207" s="57"/>
    </row>
    <row r="208" spans="1:9" ht="39.9" customHeight="1" x14ac:dyDescent="0.2">
      <c r="A208" s="57">
        <v>13</v>
      </c>
      <c r="B208" s="17" t="s">
        <v>1699</v>
      </c>
      <c r="C208" s="17" t="s">
        <v>1700</v>
      </c>
      <c r="D208" s="17" t="s">
        <v>153</v>
      </c>
      <c r="E208" s="17">
        <v>2013.6</v>
      </c>
      <c r="F208" s="17" t="s">
        <v>766</v>
      </c>
      <c r="G208" s="17" t="s">
        <v>5182</v>
      </c>
      <c r="H208" s="17">
        <v>7180021110</v>
      </c>
      <c r="I208" s="57"/>
    </row>
    <row r="209" spans="1:9" ht="39.9" customHeight="1" x14ac:dyDescent="0.2">
      <c r="A209" s="57">
        <v>14</v>
      </c>
      <c r="B209" s="17" t="s">
        <v>1701</v>
      </c>
      <c r="C209" s="17" t="s">
        <v>1702</v>
      </c>
      <c r="D209" s="17" t="s">
        <v>311</v>
      </c>
      <c r="E209" s="17">
        <v>2012.1</v>
      </c>
      <c r="F209" s="17" t="s">
        <v>766</v>
      </c>
      <c r="G209" s="17" t="s">
        <v>5183</v>
      </c>
      <c r="H209" s="17">
        <v>7180021128</v>
      </c>
      <c r="I209" s="57"/>
    </row>
    <row r="210" spans="1:9" ht="39.9" customHeight="1" x14ac:dyDescent="0.2">
      <c r="A210" s="57">
        <v>15</v>
      </c>
      <c r="B210" s="17" t="s">
        <v>1703</v>
      </c>
      <c r="C210" s="17" t="s">
        <v>1704</v>
      </c>
      <c r="D210" s="17" t="s">
        <v>1308</v>
      </c>
      <c r="E210" s="17">
        <v>2012.12</v>
      </c>
      <c r="F210" s="17" t="s">
        <v>766</v>
      </c>
      <c r="G210" s="17" t="s">
        <v>5184</v>
      </c>
      <c r="H210" s="17">
        <v>7180021136</v>
      </c>
      <c r="I210" s="57"/>
    </row>
    <row r="211" spans="1:9" ht="39.9" customHeight="1" x14ac:dyDescent="0.2">
      <c r="A211" s="57">
        <v>16</v>
      </c>
      <c r="B211" s="17" t="s">
        <v>1705</v>
      </c>
      <c r="C211" s="17" t="s">
        <v>1706</v>
      </c>
      <c r="D211" s="17" t="s">
        <v>243</v>
      </c>
      <c r="E211" s="17">
        <v>2013.2</v>
      </c>
      <c r="F211" s="17" t="s">
        <v>766</v>
      </c>
      <c r="G211" s="17" t="s">
        <v>5185</v>
      </c>
      <c r="H211" s="17">
        <v>7180021144</v>
      </c>
      <c r="I211" s="57"/>
    </row>
    <row r="212" spans="1:9" ht="39.9" customHeight="1" x14ac:dyDescent="0.2">
      <c r="A212" s="57">
        <v>17</v>
      </c>
      <c r="B212" s="17" t="s">
        <v>1707</v>
      </c>
      <c r="C212" s="17" t="s">
        <v>1708</v>
      </c>
      <c r="D212" s="17" t="s">
        <v>140</v>
      </c>
      <c r="E212" s="17">
        <v>2013.5</v>
      </c>
      <c r="F212" s="17" t="s">
        <v>766</v>
      </c>
      <c r="G212" s="17" t="s">
        <v>5186</v>
      </c>
      <c r="H212" s="17">
        <v>7180021151</v>
      </c>
      <c r="I212" s="57"/>
    </row>
    <row r="213" spans="1:9" ht="39.9" customHeight="1" x14ac:dyDescent="0.2">
      <c r="A213" s="57">
        <v>18</v>
      </c>
      <c r="B213" s="17" t="s">
        <v>1709</v>
      </c>
      <c r="C213" s="17" t="s">
        <v>1710</v>
      </c>
      <c r="D213" s="17" t="s">
        <v>579</v>
      </c>
      <c r="E213" s="17">
        <v>2013.6</v>
      </c>
      <c r="F213" s="17" t="s">
        <v>766</v>
      </c>
      <c r="G213" s="17" t="s">
        <v>5187</v>
      </c>
      <c r="H213" s="17">
        <v>7180021169</v>
      </c>
      <c r="I213" s="57"/>
    </row>
    <row r="214" spans="1:9" ht="39.9" customHeight="1" x14ac:dyDescent="0.2">
      <c r="A214" s="57">
        <v>19</v>
      </c>
      <c r="B214" s="17" t="s">
        <v>1711</v>
      </c>
      <c r="C214" s="17" t="s">
        <v>1712</v>
      </c>
      <c r="D214" s="17" t="s">
        <v>159</v>
      </c>
      <c r="E214" s="17">
        <v>2013.5</v>
      </c>
      <c r="F214" s="17" t="s">
        <v>766</v>
      </c>
      <c r="G214" s="17" t="s">
        <v>5188</v>
      </c>
      <c r="H214" s="17">
        <v>7180021177</v>
      </c>
      <c r="I214" s="57"/>
    </row>
    <row r="215" spans="1:9" ht="39.9" customHeight="1" x14ac:dyDescent="0.2">
      <c r="A215" s="57">
        <v>20</v>
      </c>
      <c r="B215" s="17" t="s">
        <v>1713</v>
      </c>
      <c r="C215" s="17" t="s">
        <v>1714</v>
      </c>
      <c r="D215" s="17" t="s">
        <v>269</v>
      </c>
      <c r="E215" s="17">
        <v>2012.11</v>
      </c>
      <c r="F215" s="17" t="s">
        <v>766</v>
      </c>
      <c r="G215" s="17" t="s">
        <v>5189</v>
      </c>
      <c r="H215" s="17">
        <v>7180021185</v>
      </c>
      <c r="I215" s="57"/>
    </row>
    <row r="216" spans="1:9" ht="39.9" customHeight="1" x14ac:dyDescent="0.2">
      <c r="A216" s="57">
        <v>21</v>
      </c>
      <c r="B216" s="17" t="s">
        <v>1715</v>
      </c>
      <c r="C216" s="17" t="s">
        <v>1716</v>
      </c>
      <c r="D216" s="17" t="s">
        <v>140</v>
      </c>
      <c r="E216" s="17">
        <v>2006.6</v>
      </c>
      <c r="F216" s="17" t="s">
        <v>766</v>
      </c>
      <c r="G216" s="17" t="s">
        <v>5190</v>
      </c>
      <c r="H216" s="17">
        <v>7180021193</v>
      </c>
      <c r="I216" s="57"/>
    </row>
    <row r="217" spans="1:9" ht="39.9" customHeight="1" x14ac:dyDescent="0.2">
      <c r="A217" s="57">
        <v>22</v>
      </c>
      <c r="B217" s="17" t="s">
        <v>1717</v>
      </c>
      <c r="C217" s="17" t="s">
        <v>1718</v>
      </c>
      <c r="D217" s="17" t="s">
        <v>140</v>
      </c>
      <c r="E217" s="17">
        <v>2013.1</v>
      </c>
      <c r="F217" s="17" t="s">
        <v>766</v>
      </c>
      <c r="G217" s="17" t="s">
        <v>5191</v>
      </c>
      <c r="H217" s="17">
        <v>7180021201</v>
      </c>
      <c r="I217" s="57"/>
    </row>
    <row r="218" spans="1:9" ht="39.9" customHeight="1" x14ac:dyDescent="0.2">
      <c r="A218" s="57">
        <v>23</v>
      </c>
      <c r="B218" s="17" t="s">
        <v>1719</v>
      </c>
      <c r="C218" s="17" t="s">
        <v>1720</v>
      </c>
      <c r="D218" s="17" t="s">
        <v>274</v>
      </c>
      <c r="E218" s="17">
        <v>2013.6</v>
      </c>
      <c r="F218" s="17" t="s">
        <v>766</v>
      </c>
      <c r="G218" s="17" t="s">
        <v>5192</v>
      </c>
      <c r="H218" s="17">
        <v>7180021219</v>
      </c>
      <c r="I218" s="57"/>
    </row>
    <row r="219" spans="1:9" ht="39.9" customHeight="1" x14ac:dyDescent="0.2">
      <c r="A219" s="57">
        <v>24</v>
      </c>
      <c r="B219" s="17" t="s">
        <v>1721</v>
      </c>
      <c r="C219" s="17" t="s">
        <v>1722</v>
      </c>
      <c r="D219" s="17" t="s">
        <v>153</v>
      </c>
      <c r="E219" s="17">
        <v>2012.5</v>
      </c>
      <c r="F219" s="17" t="s">
        <v>766</v>
      </c>
      <c r="G219" s="17" t="s">
        <v>5193</v>
      </c>
      <c r="H219" s="17">
        <v>7180021227</v>
      </c>
      <c r="I219" s="57"/>
    </row>
    <row r="220" spans="1:9" ht="39.9" customHeight="1" x14ac:dyDescent="0.2">
      <c r="A220" s="57">
        <v>25</v>
      </c>
      <c r="B220" s="17" t="s">
        <v>1723</v>
      </c>
      <c r="C220" s="17" t="s">
        <v>1724</v>
      </c>
      <c r="D220" s="17" t="s">
        <v>137</v>
      </c>
      <c r="E220" s="17">
        <v>2013.4</v>
      </c>
      <c r="F220" s="17" t="s">
        <v>766</v>
      </c>
      <c r="G220" s="17" t="s">
        <v>5194</v>
      </c>
      <c r="H220" s="17">
        <v>7180021235</v>
      </c>
      <c r="I220" s="57"/>
    </row>
    <row r="221" spans="1:9" ht="39.9" customHeight="1" x14ac:dyDescent="0.2">
      <c r="A221" s="57">
        <v>26</v>
      </c>
      <c r="B221" s="17" t="s">
        <v>1725</v>
      </c>
      <c r="C221" s="17" t="s">
        <v>1726</v>
      </c>
      <c r="D221" s="17" t="s">
        <v>233</v>
      </c>
      <c r="E221" s="17">
        <v>2012.1</v>
      </c>
      <c r="F221" s="17" t="s">
        <v>766</v>
      </c>
      <c r="G221" s="17" t="s">
        <v>5195</v>
      </c>
      <c r="H221" s="17">
        <v>7180021243</v>
      </c>
      <c r="I221" s="57"/>
    </row>
    <row r="222" spans="1:9" ht="39.9" customHeight="1" x14ac:dyDescent="0.2">
      <c r="A222" s="57">
        <v>27</v>
      </c>
      <c r="B222" s="17" t="s">
        <v>1727</v>
      </c>
      <c r="C222" s="17" t="s">
        <v>1131</v>
      </c>
      <c r="D222" s="17" t="s">
        <v>182</v>
      </c>
      <c r="E222" s="17">
        <v>2013.6</v>
      </c>
      <c r="F222" s="17" t="s">
        <v>766</v>
      </c>
      <c r="G222" s="17" t="s">
        <v>5196</v>
      </c>
      <c r="H222" s="17">
        <v>7180021250</v>
      </c>
      <c r="I222" s="57"/>
    </row>
    <row r="223" spans="1:9" ht="39.9" customHeight="1" x14ac:dyDescent="0.2">
      <c r="A223" s="57">
        <v>28</v>
      </c>
      <c r="B223" s="17" t="s">
        <v>1728</v>
      </c>
      <c r="C223" s="17" t="s">
        <v>1729</v>
      </c>
      <c r="D223" s="17" t="s">
        <v>140</v>
      </c>
      <c r="E223" s="17">
        <v>2013.7</v>
      </c>
      <c r="F223" s="17" t="s">
        <v>766</v>
      </c>
      <c r="G223" s="17" t="s">
        <v>5197</v>
      </c>
      <c r="H223" s="17">
        <v>7180021268</v>
      </c>
      <c r="I223" s="57"/>
    </row>
    <row r="224" spans="1:9" ht="39.9" customHeight="1" x14ac:dyDescent="0.2">
      <c r="A224" s="57">
        <v>29</v>
      </c>
      <c r="B224" s="17" t="s">
        <v>1730</v>
      </c>
      <c r="C224" s="17" t="s">
        <v>1731</v>
      </c>
      <c r="D224" s="17" t="s">
        <v>269</v>
      </c>
      <c r="E224" s="17">
        <v>2013.6</v>
      </c>
      <c r="F224" s="17" t="s">
        <v>766</v>
      </c>
      <c r="G224" s="17" t="s">
        <v>5198</v>
      </c>
      <c r="H224" s="17">
        <v>7180021276</v>
      </c>
      <c r="I224" s="57"/>
    </row>
    <row r="225" spans="1:9" ht="39.9" customHeight="1" x14ac:dyDescent="0.2">
      <c r="A225" s="57">
        <v>30</v>
      </c>
      <c r="B225" s="17" t="s">
        <v>1732</v>
      </c>
      <c r="C225" s="17" t="s">
        <v>1733</v>
      </c>
      <c r="D225" s="17" t="s">
        <v>1734</v>
      </c>
      <c r="E225" s="17">
        <v>2013.4</v>
      </c>
      <c r="F225" s="17" t="s">
        <v>766</v>
      </c>
      <c r="G225" s="17" t="s">
        <v>5199</v>
      </c>
      <c r="H225" s="17">
        <v>7180021284</v>
      </c>
      <c r="I225" s="57"/>
    </row>
    <row r="226" spans="1:9" ht="39.9" customHeight="1" x14ac:dyDescent="0.2">
      <c r="A226" s="57">
        <v>31</v>
      </c>
      <c r="B226" s="17" t="s">
        <v>1735</v>
      </c>
      <c r="C226" s="17" t="s">
        <v>1736</v>
      </c>
      <c r="D226" s="17" t="s">
        <v>1298</v>
      </c>
      <c r="E226" s="17">
        <v>2013.1</v>
      </c>
      <c r="F226" s="17" t="s">
        <v>766</v>
      </c>
      <c r="G226" s="17" t="s">
        <v>5200</v>
      </c>
      <c r="H226" s="17">
        <v>7180021292</v>
      </c>
      <c r="I226" s="57"/>
    </row>
    <row r="227" spans="1:9" ht="39.9" customHeight="1" x14ac:dyDescent="0.2">
      <c r="A227" s="57">
        <v>32</v>
      </c>
      <c r="B227" s="17" t="s">
        <v>1737</v>
      </c>
      <c r="C227" s="17" t="s">
        <v>1738</v>
      </c>
      <c r="D227" s="17" t="s">
        <v>156</v>
      </c>
      <c r="E227" s="17">
        <v>2013.7</v>
      </c>
      <c r="F227" s="17" t="s">
        <v>766</v>
      </c>
      <c r="G227" s="17" t="s">
        <v>5201</v>
      </c>
      <c r="H227" s="17">
        <v>7180021300</v>
      </c>
      <c r="I227" s="57"/>
    </row>
    <row r="228" spans="1:9" ht="39.9" customHeight="1" x14ac:dyDescent="0.2">
      <c r="A228" s="57">
        <v>33</v>
      </c>
      <c r="B228" s="17" t="s">
        <v>1739</v>
      </c>
      <c r="C228" s="17" t="s">
        <v>1740</v>
      </c>
      <c r="D228" s="17" t="s">
        <v>274</v>
      </c>
      <c r="E228" s="17">
        <v>2011.9</v>
      </c>
      <c r="F228" s="17" t="s">
        <v>766</v>
      </c>
      <c r="G228" s="17" t="s">
        <v>5202</v>
      </c>
      <c r="H228" s="17">
        <v>7180021318</v>
      </c>
      <c r="I228" s="57"/>
    </row>
    <row r="229" spans="1:9" ht="39.9" customHeight="1" x14ac:dyDescent="0.2">
      <c r="A229" s="57">
        <v>34</v>
      </c>
      <c r="B229" s="17" t="s">
        <v>1741</v>
      </c>
      <c r="C229" s="17" t="s">
        <v>1742</v>
      </c>
      <c r="D229" s="17" t="s">
        <v>182</v>
      </c>
      <c r="E229" s="17">
        <v>2011.3</v>
      </c>
      <c r="F229" s="17" t="s">
        <v>766</v>
      </c>
      <c r="G229" s="17" t="s">
        <v>5203</v>
      </c>
      <c r="H229" s="17">
        <v>7180021326</v>
      </c>
      <c r="I229" s="57"/>
    </row>
    <row r="230" spans="1:9" ht="39.9" customHeight="1" x14ac:dyDescent="0.2">
      <c r="A230" s="57">
        <v>35</v>
      </c>
      <c r="B230" s="17" t="s">
        <v>1743</v>
      </c>
      <c r="C230" s="17" t="s">
        <v>1744</v>
      </c>
      <c r="D230" s="17" t="s">
        <v>311</v>
      </c>
      <c r="E230" s="17">
        <v>2013.2</v>
      </c>
      <c r="F230" s="17" t="s">
        <v>766</v>
      </c>
      <c r="G230" s="17" t="s">
        <v>5204</v>
      </c>
      <c r="H230" s="17">
        <v>7180021334</v>
      </c>
      <c r="I230" s="57"/>
    </row>
    <row r="231" spans="1:9" ht="39.9" customHeight="1" x14ac:dyDescent="0.2">
      <c r="A231" s="57">
        <v>36</v>
      </c>
      <c r="B231" s="17" t="s">
        <v>1745</v>
      </c>
      <c r="C231" s="17" t="s">
        <v>1746</v>
      </c>
      <c r="D231" s="17" t="s">
        <v>238</v>
      </c>
      <c r="E231" s="17">
        <v>2013.2</v>
      </c>
      <c r="F231" s="17" t="s">
        <v>766</v>
      </c>
      <c r="G231" s="17" t="s">
        <v>5205</v>
      </c>
      <c r="H231" s="17">
        <v>7180021342</v>
      </c>
      <c r="I231" s="57"/>
    </row>
    <row r="232" spans="1:9" ht="39.9" customHeight="1" x14ac:dyDescent="0.2">
      <c r="A232" s="57">
        <v>37</v>
      </c>
      <c r="B232" s="17" t="s">
        <v>1747</v>
      </c>
      <c r="C232" s="17" t="s">
        <v>1748</v>
      </c>
      <c r="D232" s="17" t="s">
        <v>614</v>
      </c>
      <c r="E232" s="17">
        <v>2013.2</v>
      </c>
      <c r="F232" s="17" t="s">
        <v>766</v>
      </c>
      <c r="G232" s="17" t="s">
        <v>5206</v>
      </c>
      <c r="H232" s="17">
        <v>7180021359</v>
      </c>
      <c r="I232" s="57"/>
    </row>
    <row r="233" spans="1:9" ht="39.9" customHeight="1" x14ac:dyDescent="0.2">
      <c r="A233" s="57">
        <v>38</v>
      </c>
      <c r="B233" s="17" t="s">
        <v>1749</v>
      </c>
      <c r="C233" s="17" t="s">
        <v>1750</v>
      </c>
      <c r="D233" s="17" t="s">
        <v>137</v>
      </c>
      <c r="E233" s="17">
        <v>2013.6</v>
      </c>
      <c r="F233" s="17" t="s">
        <v>766</v>
      </c>
      <c r="G233" s="17" t="s">
        <v>5207</v>
      </c>
      <c r="H233" s="17">
        <v>7180021367</v>
      </c>
      <c r="I233" s="57"/>
    </row>
    <row r="234" spans="1:9" ht="39.9" customHeight="1" x14ac:dyDescent="0.2">
      <c r="A234" s="57">
        <v>39</v>
      </c>
      <c r="B234" s="17" t="s">
        <v>1751</v>
      </c>
      <c r="C234" s="17" t="s">
        <v>1752</v>
      </c>
      <c r="D234" s="17" t="s">
        <v>156</v>
      </c>
      <c r="E234" s="17">
        <v>2013.6</v>
      </c>
      <c r="F234" s="17" t="s">
        <v>766</v>
      </c>
      <c r="G234" s="17" t="s">
        <v>5208</v>
      </c>
      <c r="H234" s="17">
        <v>7180021375</v>
      </c>
      <c r="I234" s="57"/>
    </row>
    <row r="235" spans="1:9" ht="39.9" customHeight="1" x14ac:dyDescent="0.2">
      <c r="A235" s="57">
        <v>40</v>
      </c>
      <c r="B235" s="17" t="s">
        <v>1753</v>
      </c>
      <c r="C235" s="17" t="s">
        <v>1754</v>
      </c>
      <c r="D235" s="17" t="s">
        <v>233</v>
      </c>
      <c r="E235" s="17">
        <v>2013.7</v>
      </c>
      <c r="F235" s="17" t="s">
        <v>766</v>
      </c>
      <c r="G235" s="17" t="s">
        <v>5209</v>
      </c>
      <c r="H235" s="17">
        <v>7180021383</v>
      </c>
      <c r="I235" s="57"/>
    </row>
    <row r="236" spans="1:9" ht="39.9" customHeight="1" x14ac:dyDescent="0.2">
      <c r="A236" s="57">
        <v>41</v>
      </c>
      <c r="B236" s="17" t="s">
        <v>1755</v>
      </c>
      <c r="C236" s="17" t="s">
        <v>1756</v>
      </c>
      <c r="D236" s="17" t="s">
        <v>137</v>
      </c>
      <c r="E236" s="17">
        <v>2013.7</v>
      </c>
      <c r="F236" s="17" t="s">
        <v>766</v>
      </c>
      <c r="G236" s="17" t="s">
        <v>5210</v>
      </c>
      <c r="H236" s="17">
        <v>7180021391</v>
      </c>
      <c r="I236" s="57"/>
    </row>
    <row r="237" spans="1:9" ht="39.9" customHeight="1" x14ac:dyDescent="0.2">
      <c r="A237" s="57">
        <v>42</v>
      </c>
      <c r="B237" s="17" t="s">
        <v>1757</v>
      </c>
      <c r="C237" s="17" t="s">
        <v>1758</v>
      </c>
      <c r="D237" s="17" t="s">
        <v>143</v>
      </c>
      <c r="E237" s="17">
        <v>2013.4</v>
      </c>
      <c r="F237" s="17" t="s">
        <v>766</v>
      </c>
      <c r="G237" s="17" t="s">
        <v>5211</v>
      </c>
      <c r="H237" s="17">
        <v>7180021409</v>
      </c>
      <c r="I237" s="57"/>
    </row>
    <row r="238" spans="1:9" ht="39.9" customHeight="1" x14ac:dyDescent="0.2">
      <c r="A238" s="57">
        <v>43</v>
      </c>
      <c r="B238" s="17" t="s">
        <v>1759</v>
      </c>
      <c r="C238" s="17" t="s">
        <v>1760</v>
      </c>
      <c r="D238" s="17" t="s">
        <v>589</v>
      </c>
      <c r="E238" s="17">
        <v>2013.7</v>
      </c>
      <c r="F238" s="17" t="s">
        <v>766</v>
      </c>
      <c r="G238" s="17" t="s">
        <v>5212</v>
      </c>
      <c r="H238" s="17">
        <v>7180021417</v>
      </c>
      <c r="I238" s="57"/>
    </row>
    <row r="239" spans="1:9" ht="39.9" customHeight="1" x14ac:dyDescent="0.2">
      <c r="A239" s="57">
        <v>44</v>
      </c>
      <c r="B239" s="17" t="s">
        <v>1761</v>
      </c>
      <c r="C239" s="17" t="s">
        <v>1762</v>
      </c>
      <c r="D239" s="17" t="s">
        <v>589</v>
      </c>
      <c r="E239" s="17">
        <v>2013.3</v>
      </c>
      <c r="F239" s="17" t="s">
        <v>766</v>
      </c>
      <c r="G239" s="17" t="s">
        <v>5213</v>
      </c>
      <c r="H239" s="17">
        <v>7180021425</v>
      </c>
      <c r="I239" s="57"/>
    </row>
    <row r="240" spans="1:9" ht="39.9" customHeight="1" x14ac:dyDescent="0.2">
      <c r="A240" s="57">
        <v>45</v>
      </c>
      <c r="B240" s="17" t="s">
        <v>1763</v>
      </c>
      <c r="C240" s="17" t="s">
        <v>1764</v>
      </c>
      <c r="D240" s="17" t="s">
        <v>311</v>
      </c>
      <c r="E240" s="17">
        <v>2013.8</v>
      </c>
      <c r="F240" s="17" t="s">
        <v>766</v>
      </c>
      <c r="G240" s="17" t="s">
        <v>5214</v>
      </c>
      <c r="H240" s="17">
        <v>7180021433</v>
      </c>
      <c r="I240" s="57"/>
    </row>
    <row r="241" spans="1:9" ht="39.9" customHeight="1" x14ac:dyDescent="0.2">
      <c r="A241" s="57">
        <v>46</v>
      </c>
      <c r="B241" s="17" t="s">
        <v>1765</v>
      </c>
      <c r="C241" s="17" t="s">
        <v>1766</v>
      </c>
      <c r="D241" s="17" t="s">
        <v>238</v>
      </c>
      <c r="E241" s="17">
        <v>2013.6</v>
      </c>
      <c r="F241" s="17" t="s">
        <v>766</v>
      </c>
      <c r="G241" s="17" t="s">
        <v>5215</v>
      </c>
      <c r="H241" s="17">
        <v>7180021441</v>
      </c>
      <c r="I241" s="57"/>
    </row>
    <row r="242" spans="1:9" ht="39.9" customHeight="1" x14ac:dyDescent="0.2">
      <c r="A242" s="57">
        <v>47</v>
      </c>
      <c r="B242" s="17" t="s">
        <v>1767</v>
      </c>
      <c r="C242" s="17" t="s">
        <v>1768</v>
      </c>
      <c r="D242" s="17" t="s">
        <v>233</v>
      </c>
      <c r="E242" s="17">
        <v>2013.2</v>
      </c>
      <c r="F242" s="17" t="s">
        <v>766</v>
      </c>
      <c r="G242" s="17" t="s">
        <v>5216</v>
      </c>
      <c r="H242" s="17">
        <v>7180021458</v>
      </c>
      <c r="I242" s="57"/>
    </row>
    <row r="243" spans="1:9" ht="39.9" customHeight="1" x14ac:dyDescent="0.2">
      <c r="A243" s="57">
        <v>48</v>
      </c>
      <c r="B243" s="17" t="s">
        <v>1769</v>
      </c>
      <c r="C243" s="17" t="s">
        <v>1770</v>
      </c>
      <c r="D243" s="17" t="s">
        <v>638</v>
      </c>
      <c r="E243" s="17">
        <v>2013.1</v>
      </c>
      <c r="F243" s="17" t="s">
        <v>766</v>
      </c>
      <c r="G243" s="17" t="s">
        <v>5217</v>
      </c>
      <c r="H243" s="17">
        <v>7180021466</v>
      </c>
      <c r="I243" s="57"/>
    </row>
    <row r="244" spans="1:9" ht="39.9" customHeight="1" x14ac:dyDescent="0.2">
      <c r="A244" s="57"/>
      <c r="B244" s="192" t="s">
        <v>5376</v>
      </c>
      <c r="C244" s="57"/>
      <c r="D244" s="57"/>
      <c r="E244" s="57"/>
      <c r="F244" s="57"/>
      <c r="G244" s="57"/>
      <c r="H244" s="57"/>
      <c r="I244" s="57"/>
    </row>
    <row r="245" spans="1:9" ht="39.9" customHeight="1" thickBot="1" x14ac:dyDescent="0.25">
      <c r="A245" s="57"/>
      <c r="B245" s="13" t="s">
        <v>5362</v>
      </c>
      <c r="C245" s="13" t="s">
        <v>5363</v>
      </c>
      <c r="D245" s="13" t="s">
        <v>5364</v>
      </c>
      <c r="E245" s="13" t="s">
        <v>5365</v>
      </c>
      <c r="F245" s="13" t="s">
        <v>5366</v>
      </c>
      <c r="G245" s="13" t="s">
        <v>5368</v>
      </c>
      <c r="H245" s="13" t="s">
        <v>5367</v>
      </c>
      <c r="I245" s="57"/>
    </row>
    <row r="246" spans="1:9" ht="39.9" customHeight="1" thickTop="1" x14ac:dyDescent="0.2">
      <c r="A246" s="57">
        <v>1</v>
      </c>
      <c r="B246" s="83" t="s">
        <v>5920</v>
      </c>
      <c r="C246" s="83" t="s">
        <v>5963</v>
      </c>
      <c r="D246" s="83" t="s">
        <v>140</v>
      </c>
      <c r="E246" s="46">
        <v>41470</v>
      </c>
      <c r="F246" s="146" t="s">
        <v>5392</v>
      </c>
      <c r="G246" s="83" t="s">
        <v>6492</v>
      </c>
      <c r="H246" s="107">
        <v>7180025301</v>
      </c>
      <c r="I246" s="57"/>
    </row>
    <row r="247" spans="1:9" ht="39.9" customHeight="1" x14ac:dyDescent="0.2">
      <c r="A247" s="57">
        <v>2</v>
      </c>
      <c r="B247" s="17" t="s">
        <v>5921</v>
      </c>
      <c r="C247" s="17" t="s">
        <v>5964</v>
      </c>
      <c r="D247" s="17" t="s">
        <v>140</v>
      </c>
      <c r="E247" s="47">
        <v>41744</v>
      </c>
      <c r="F247" s="17" t="s">
        <v>5392</v>
      </c>
      <c r="G247" s="17" t="s">
        <v>6493</v>
      </c>
      <c r="H247" s="108">
        <v>7180025319</v>
      </c>
      <c r="I247" s="57"/>
    </row>
    <row r="248" spans="1:9" ht="39.9" customHeight="1" x14ac:dyDescent="0.2">
      <c r="A248" s="57">
        <v>3</v>
      </c>
      <c r="B248" s="17" t="s">
        <v>5932</v>
      </c>
      <c r="C248" s="17" t="s">
        <v>5975</v>
      </c>
      <c r="D248" s="17" t="s">
        <v>243</v>
      </c>
      <c r="E248" s="47">
        <v>41775</v>
      </c>
      <c r="F248" s="17" t="s">
        <v>5392</v>
      </c>
      <c r="G248" s="17" t="s">
        <v>6494</v>
      </c>
      <c r="H248" s="108">
        <v>7180025327</v>
      </c>
      <c r="I248" s="57"/>
    </row>
    <row r="249" spans="1:9" ht="39.9" customHeight="1" x14ac:dyDescent="0.2">
      <c r="A249" s="57">
        <v>4</v>
      </c>
      <c r="B249" s="17" t="s">
        <v>5936</v>
      </c>
      <c r="C249" s="17" t="s">
        <v>5979</v>
      </c>
      <c r="D249" s="17" t="s">
        <v>243</v>
      </c>
      <c r="E249" s="47">
        <v>41684</v>
      </c>
      <c r="F249" s="17" t="s">
        <v>5392</v>
      </c>
      <c r="G249" s="17" t="s">
        <v>6495</v>
      </c>
      <c r="H249" s="108">
        <v>7180025335</v>
      </c>
      <c r="I249" s="57"/>
    </row>
    <row r="250" spans="1:9" ht="39.9" customHeight="1" x14ac:dyDescent="0.2">
      <c r="A250" s="57">
        <v>5</v>
      </c>
      <c r="B250" s="17" t="s">
        <v>5937</v>
      </c>
      <c r="C250" s="17" t="s">
        <v>5979</v>
      </c>
      <c r="D250" s="17" t="s">
        <v>243</v>
      </c>
      <c r="E250" s="47">
        <v>41684</v>
      </c>
      <c r="F250" s="17" t="s">
        <v>5392</v>
      </c>
      <c r="G250" s="17" t="s">
        <v>6496</v>
      </c>
      <c r="H250" s="108">
        <v>7180025343</v>
      </c>
      <c r="I250" s="57"/>
    </row>
    <row r="251" spans="1:9" ht="39.9" customHeight="1" x14ac:dyDescent="0.2">
      <c r="A251" s="57">
        <v>6</v>
      </c>
      <c r="B251" s="17" t="s">
        <v>5904</v>
      </c>
      <c r="C251" s="17" t="s">
        <v>5947</v>
      </c>
      <c r="D251" s="17" t="s">
        <v>1373</v>
      </c>
      <c r="E251" s="48" t="s">
        <v>6271</v>
      </c>
      <c r="F251" s="17" t="s">
        <v>5392</v>
      </c>
      <c r="G251" s="17" t="s">
        <v>6497</v>
      </c>
      <c r="H251" s="108">
        <v>7180025350</v>
      </c>
      <c r="I251" s="57"/>
    </row>
    <row r="252" spans="1:9" ht="39.9" customHeight="1" x14ac:dyDescent="0.2">
      <c r="A252" s="57">
        <v>7</v>
      </c>
      <c r="B252" s="17" t="s">
        <v>5910</v>
      </c>
      <c r="C252" s="17" t="s">
        <v>5952</v>
      </c>
      <c r="D252" s="17" t="s">
        <v>156</v>
      </c>
      <c r="E252" s="48" t="s">
        <v>6264</v>
      </c>
      <c r="F252" s="17" t="s">
        <v>5392</v>
      </c>
      <c r="G252" s="17" t="s">
        <v>6498</v>
      </c>
      <c r="H252" s="108">
        <v>7180025368</v>
      </c>
      <c r="I252" s="57"/>
    </row>
    <row r="253" spans="1:9" ht="39.9" customHeight="1" x14ac:dyDescent="0.2">
      <c r="A253" s="57">
        <v>8</v>
      </c>
      <c r="B253" s="17" t="s">
        <v>5919</v>
      </c>
      <c r="C253" s="17" t="s">
        <v>5962</v>
      </c>
      <c r="D253" s="17" t="s">
        <v>140</v>
      </c>
      <c r="E253" s="47">
        <v>41697</v>
      </c>
      <c r="F253" s="17" t="s">
        <v>5392</v>
      </c>
      <c r="G253" s="17" t="s">
        <v>6499</v>
      </c>
      <c r="H253" s="108">
        <v>7180025376</v>
      </c>
      <c r="I253" s="57"/>
    </row>
    <row r="254" spans="1:9" ht="39.9" customHeight="1" x14ac:dyDescent="0.2">
      <c r="A254" s="57">
        <v>9</v>
      </c>
      <c r="B254" s="17" t="s">
        <v>5922</v>
      </c>
      <c r="C254" s="17" t="s">
        <v>5965</v>
      </c>
      <c r="D254" s="17" t="s">
        <v>311</v>
      </c>
      <c r="E254" s="47">
        <v>41723</v>
      </c>
      <c r="F254" s="17" t="s">
        <v>5392</v>
      </c>
      <c r="G254" s="17" t="s">
        <v>6500</v>
      </c>
      <c r="H254" s="108">
        <v>7180025384</v>
      </c>
      <c r="I254" s="57"/>
    </row>
    <row r="255" spans="1:9" ht="39.9" customHeight="1" x14ac:dyDescent="0.2">
      <c r="A255" s="57">
        <v>10</v>
      </c>
      <c r="B255" s="17" t="s">
        <v>5925</v>
      </c>
      <c r="C255" s="17" t="s">
        <v>5968</v>
      </c>
      <c r="D255" s="17" t="s">
        <v>140</v>
      </c>
      <c r="E255" s="47">
        <v>41830</v>
      </c>
      <c r="F255" s="17" t="s">
        <v>5392</v>
      </c>
      <c r="G255" s="17" t="s">
        <v>6501</v>
      </c>
      <c r="H255" s="108">
        <v>7180025392</v>
      </c>
      <c r="I255" s="57"/>
    </row>
    <row r="256" spans="1:9" ht="39.9" customHeight="1" x14ac:dyDescent="0.2">
      <c r="A256" s="57">
        <v>11</v>
      </c>
      <c r="B256" s="17" t="s">
        <v>5926</v>
      </c>
      <c r="C256" s="17" t="s">
        <v>5969</v>
      </c>
      <c r="D256" s="17" t="s">
        <v>140</v>
      </c>
      <c r="E256" s="47">
        <v>41541</v>
      </c>
      <c r="F256" s="17" t="s">
        <v>5392</v>
      </c>
      <c r="G256" s="17" t="s">
        <v>6502</v>
      </c>
      <c r="H256" s="108">
        <v>7180025400</v>
      </c>
      <c r="I256" s="57"/>
    </row>
    <row r="257" spans="1:9" ht="39.9" customHeight="1" x14ac:dyDescent="0.2">
      <c r="A257" s="57">
        <v>12</v>
      </c>
      <c r="B257" s="17" t="s">
        <v>5927</v>
      </c>
      <c r="C257" s="17" t="s">
        <v>5970</v>
      </c>
      <c r="D257" s="17" t="s">
        <v>153</v>
      </c>
      <c r="E257" s="47">
        <v>41784</v>
      </c>
      <c r="F257" s="17" t="s">
        <v>5392</v>
      </c>
      <c r="G257" s="17" t="s">
        <v>6503</v>
      </c>
      <c r="H257" s="108">
        <v>7180025418</v>
      </c>
      <c r="I257" s="57"/>
    </row>
    <row r="258" spans="1:9" ht="39.9" customHeight="1" x14ac:dyDescent="0.2">
      <c r="A258" s="57">
        <v>13</v>
      </c>
      <c r="B258" s="17" t="s">
        <v>5928</v>
      </c>
      <c r="C258" s="17" t="s">
        <v>5971</v>
      </c>
      <c r="D258" s="17" t="s">
        <v>140</v>
      </c>
      <c r="E258" s="47">
        <v>41415</v>
      </c>
      <c r="F258" s="17" t="s">
        <v>5392</v>
      </c>
      <c r="G258" s="17" t="s">
        <v>6504</v>
      </c>
      <c r="H258" s="108">
        <v>7180025426</v>
      </c>
      <c r="I258" s="57"/>
    </row>
    <row r="259" spans="1:9" ht="39.9" customHeight="1" x14ac:dyDescent="0.2">
      <c r="A259" s="57">
        <v>14</v>
      </c>
      <c r="B259" s="17" t="s">
        <v>5930</v>
      </c>
      <c r="C259" s="17" t="s">
        <v>5973</v>
      </c>
      <c r="D259" s="17" t="s">
        <v>626</v>
      </c>
      <c r="E259" s="47">
        <v>41912</v>
      </c>
      <c r="F259" s="17" t="s">
        <v>5392</v>
      </c>
      <c r="G259" s="17" t="s">
        <v>6505</v>
      </c>
      <c r="H259" s="108">
        <v>7180025434</v>
      </c>
      <c r="I259" s="57"/>
    </row>
    <row r="260" spans="1:9" ht="39.9" customHeight="1" x14ac:dyDescent="0.2">
      <c r="A260" s="57">
        <v>15</v>
      </c>
      <c r="B260" s="17" t="s">
        <v>5934</v>
      </c>
      <c r="C260" s="17" t="s">
        <v>5977</v>
      </c>
      <c r="D260" s="17" t="s">
        <v>2182</v>
      </c>
      <c r="E260" s="47">
        <v>41457</v>
      </c>
      <c r="F260" s="17" t="s">
        <v>5392</v>
      </c>
      <c r="G260" s="17" t="s">
        <v>6506</v>
      </c>
      <c r="H260" s="108">
        <v>7180025442</v>
      </c>
      <c r="I260" s="57"/>
    </row>
    <row r="261" spans="1:9" ht="39.9" customHeight="1" x14ac:dyDescent="0.2">
      <c r="A261" s="57">
        <v>16</v>
      </c>
      <c r="B261" s="17" t="s">
        <v>5938</v>
      </c>
      <c r="C261" s="17" t="s">
        <v>5980</v>
      </c>
      <c r="D261" s="17" t="s">
        <v>5989</v>
      </c>
      <c r="E261" s="47">
        <v>41901</v>
      </c>
      <c r="F261" s="17" t="s">
        <v>5392</v>
      </c>
      <c r="G261" s="17" t="s">
        <v>6507</v>
      </c>
      <c r="H261" s="108">
        <v>7180025459</v>
      </c>
      <c r="I261" s="57"/>
    </row>
    <row r="262" spans="1:9" ht="39.9" customHeight="1" x14ac:dyDescent="0.2">
      <c r="A262" s="57">
        <v>17</v>
      </c>
      <c r="B262" s="17" t="s">
        <v>5940</v>
      </c>
      <c r="C262" s="17" t="s">
        <v>5982</v>
      </c>
      <c r="D262" s="17" t="s">
        <v>269</v>
      </c>
      <c r="E262" s="47">
        <v>41749</v>
      </c>
      <c r="F262" s="17" t="s">
        <v>5392</v>
      </c>
      <c r="G262" s="17" t="s">
        <v>6508</v>
      </c>
      <c r="H262" s="108">
        <v>7180025467</v>
      </c>
      <c r="I262" s="57"/>
    </row>
    <row r="263" spans="1:9" ht="39.9" customHeight="1" x14ac:dyDescent="0.2">
      <c r="A263" s="57">
        <v>18</v>
      </c>
      <c r="B263" s="78" t="s">
        <v>5941</v>
      </c>
      <c r="C263" s="78" t="s">
        <v>5983</v>
      </c>
      <c r="D263" s="78" t="s">
        <v>564</v>
      </c>
      <c r="E263" s="49">
        <v>41803</v>
      </c>
      <c r="F263" s="78" t="s">
        <v>5392</v>
      </c>
      <c r="G263" s="78" t="s">
        <v>6509</v>
      </c>
      <c r="H263" s="113">
        <v>7180025475</v>
      </c>
      <c r="I263" s="57"/>
    </row>
    <row r="264" spans="1:9" ht="39.9" customHeight="1" x14ac:dyDescent="0.2">
      <c r="A264" s="57">
        <v>19</v>
      </c>
      <c r="B264" s="17" t="s">
        <v>5943</v>
      </c>
      <c r="C264" s="17" t="s">
        <v>5985</v>
      </c>
      <c r="D264" s="17" t="s">
        <v>233</v>
      </c>
      <c r="E264" s="48" t="s">
        <v>6269</v>
      </c>
      <c r="F264" s="17" t="s">
        <v>5392</v>
      </c>
      <c r="G264" s="17" t="s">
        <v>6510</v>
      </c>
      <c r="H264" s="108">
        <v>7180025483</v>
      </c>
      <c r="I264" s="57"/>
    </row>
    <row r="265" spans="1:9" ht="39.9" customHeight="1" x14ac:dyDescent="0.2">
      <c r="A265" s="57">
        <v>20</v>
      </c>
      <c r="B265" s="17" t="s">
        <v>5944</v>
      </c>
      <c r="C265" s="17" t="s">
        <v>5986</v>
      </c>
      <c r="D265" s="17" t="s">
        <v>137</v>
      </c>
      <c r="E265" s="47">
        <v>41578</v>
      </c>
      <c r="F265" s="17" t="s">
        <v>5392</v>
      </c>
      <c r="G265" s="17" t="s">
        <v>6511</v>
      </c>
      <c r="H265" s="108">
        <v>7180025491</v>
      </c>
      <c r="I265" s="57"/>
    </row>
    <row r="266" spans="1:9" ht="39.9" customHeight="1" x14ac:dyDescent="0.2">
      <c r="A266" s="57">
        <v>21</v>
      </c>
      <c r="B266" s="17" t="s">
        <v>5905</v>
      </c>
      <c r="C266" s="17" t="s">
        <v>5809</v>
      </c>
      <c r="D266" s="17" t="s">
        <v>626</v>
      </c>
      <c r="E266" s="47">
        <v>41516</v>
      </c>
      <c r="F266" s="17" t="s">
        <v>5392</v>
      </c>
      <c r="G266" s="17" t="s">
        <v>6512</v>
      </c>
      <c r="H266" s="108">
        <v>7180025509</v>
      </c>
      <c r="I266" s="57"/>
    </row>
    <row r="267" spans="1:9" ht="39.9" customHeight="1" x14ac:dyDescent="0.2">
      <c r="A267" s="57">
        <v>22</v>
      </c>
      <c r="B267" s="17" t="s">
        <v>5911</v>
      </c>
      <c r="C267" s="17" t="s">
        <v>5953</v>
      </c>
      <c r="D267" s="17" t="s">
        <v>156</v>
      </c>
      <c r="E267" s="48" t="s">
        <v>6451</v>
      </c>
      <c r="F267" s="17" t="s">
        <v>5392</v>
      </c>
      <c r="G267" s="17" t="s">
        <v>6513</v>
      </c>
      <c r="H267" s="108">
        <v>7180025517</v>
      </c>
      <c r="I267" s="57"/>
    </row>
    <row r="268" spans="1:9" ht="39.9" customHeight="1" x14ac:dyDescent="0.2">
      <c r="A268" s="57">
        <v>23</v>
      </c>
      <c r="B268" s="17" t="s">
        <v>5908</v>
      </c>
      <c r="C268" s="17" t="s">
        <v>5950</v>
      </c>
      <c r="D268" s="17" t="s">
        <v>647</v>
      </c>
      <c r="E268" s="47">
        <v>41603</v>
      </c>
      <c r="F268" s="17" t="s">
        <v>5392</v>
      </c>
      <c r="G268" s="17" t="s">
        <v>6514</v>
      </c>
      <c r="H268" s="108">
        <v>7180025525</v>
      </c>
      <c r="I268" s="57"/>
    </row>
    <row r="269" spans="1:9" ht="39.9" customHeight="1" x14ac:dyDescent="0.2">
      <c r="A269" s="57">
        <v>24</v>
      </c>
      <c r="B269" s="88" t="s">
        <v>5909</v>
      </c>
      <c r="C269" s="17" t="s">
        <v>5951</v>
      </c>
      <c r="D269" s="17" t="s">
        <v>2362</v>
      </c>
      <c r="E269" s="47">
        <v>41680</v>
      </c>
      <c r="F269" s="17" t="s">
        <v>5392</v>
      </c>
      <c r="G269" s="17" t="s">
        <v>6515</v>
      </c>
      <c r="H269" s="108">
        <v>7180025533</v>
      </c>
      <c r="I269" s="57"/>
    </row>
    <row r="270" spans="1:9" ht="39.9" customHeight="1" x14ac:dyDescent="0.2">
      <c r="A270" s="57">
        <v>25</v>
      </c>
      <c r="B270" s="17" t="s">
        <v>5912</v>
      </c>
      <c r="C270" s="17" t="s">
        <v>5954</v>
      </c>
      <c r="D270" s="17" t="s">
        <v>182</v>
      </c>
      <c r="E270" s="47">
        <v>41850</v>
      </c>
      <c r="F270" s="17" t="s">
        <v>5392</v>
      </c>
      <c r="G270" s="17" t="s">
        <v>6516</v>
      </c>
      <c r="H270" s="108">
        <v>7180025541</v>
      </c>
      <c r="I270" s="57"/>
    </row>
    <row r="271" spans="1:9" ht="39.9" customHeight="1" x14ac:dyDescent="0.2">
      <c r="A271" s="57">
        <v>26</v>
      </c>
      <c r="B271" s="88" t="s">
        <v>5918</v>
      </c>
      <c r="C271" s="17" t="s">
        <v>5960</v>
      </c>
      <c r="D271" s="17" t="s">
        <v>287</v>
      </c>
      <c r="E271" s="48" t="s">
        <v>6269</v>
      </c>
      <c r="F271" s="17" t="s">
        <v>5392</v>
      </c>
      <c r="G271" s="17" t="s">
        <v>6517</v>
      </c>
      <c r="H271" s="108">
        <v>7180025558</v>
      </c>
      <c r="I271" s="57"/>
    </row>
    <row r="272" spans="1:9" ht="39.9" customHeight="1" x14ac:dyDescent="0.2">
      <c r="A272" s="57">
        <v>27</v>
      </c>
      <c r="B272" s="17" t="s">
        <v>5923</v>
      </c>
      <c r="C272" s="17" t="s">
        <v>5966</v>
      </c>
      <c r="D272" s="17" t="s">
        <v>1111</v>
      </c>
      <c r="E272" s="47">
        <v>41503</v>
      </c>
      <c r="F272" s="17" t="s">
        <v>5392</v>
      </c>
      <c r="G272" s="17" t="s">
        <v>6518</v>
      </c>
      <c r="H272" s="108">
        <v>7180025566</v>
      </c>
      <c r="I272" s="57"/>
    </row>
    <row r="273" spans="1:9" ht="39.9" customHeight="1" x14ac:dyDescent="0.2">
      <c r="A273" s="57">
        <v>28</v>
      </c>
      <c r="B273" s="34" t="s">
        <v>5929</v>
      </c>
      <c r="C273" s="17" t="s">
        <v>5972</v>
      </c>
      <c r="D273" s="17" t="s">
        <v>623</v>
      </c>
      <c r="E273" s="48" t="s">
        <v>6451</v>
      </c>
      <c r="F273" s="17" t="s">
        <v>5392</v>
      </c>
      <c r="G273" s="17" t="s">
        <v>6519</v>
      </c>
      <c r="H273" s="108">
        <v>7180025574</v>
      </c>
      <c r="I273" s="57"/>
    </row>
    <row r="274" spans="1:9" ht="39.9" customHeight="1" x14ac:dyDescent="0.2">
      <c r="A274" s="57">
        <v>29</v>
      </c>
      <c r="B274" s="17" t="s">
        <v>5939</v>
      </c>
      <c r="C274" s="17" t="s">
        <v>5981</v>
      </c>
      <c r="D274" s="17" t="s">
        <v>238</v>
      </c>
      <c r="E274" s="47">
        <v>41450</v>
      </c>
      <c r="F274" s="17" t="s">
        <v>5392</v>
      </c>
      <c r="G274" s="17" t="s">
        <v>6520</v>
      </c>
      <c r="H274" s="108">
        <v>7180025582</v>
      </c>
      <c r="I274" s="57"/>
    </row>
    <row r="275" spans="1:9" ht="39.9" customHeight="1" x14ac:dyDescent="0.2">
      <c r="A275" s="57">
        <v>30</v>
      </c>
      <c r="B275" s="34" t="s">
        <v>5945</v>
      </c>
      <c r="C275" s="17" t="s">
        <v>5987</v>
      </c>
      <c r="D275" s="17" t="s">
        <v>5549</v>
      </c>
      <c r="E275" s="47">
        <v>41486</v>
      </c>
      <c r="F275" s="17" t="s">
        <v>5392</v>
      </c>
      <c r="G275" s="17" t="s">
        <v>6521</v>
      </c>
      <c r="H275" s="108">
        <v>7180025590</v>
      </c>
      <c r="I275" s="57"/>
    </row>
    <row r="276" spans="1:9" ht="39.9" customHeight="1" x14ac:dyDescent="0.2">
      <c r="A276" s="57">
        <v>31</v>
      </c>
      <c r="B276" s="34" t="s">
        <v>5915</v>
      </c>
      <c r="C276" s="17" t="s">
        <v>5957</v>
      </c>
      <c r="D276" s="17" t="s">
        <v>311</v>
      </c>
      <c r="E276" s="47">
        <v>41815</v>
      </c>
      <c r="F276" s="17" t="s">
        <v>5392</v>
      </c>
      <c r="G276" s="17" t="s">
        <v>6522</v>
      </c>
      <c r="H276" s="108">
        <v>7180025608</v>
      </c>
      <c r="I276" s="57"/>
    </row>
    <row r="277" spans="1:9" ht="39.9" customHeight="1" x14ac:dyDescent="0.2">
      <c r="A277" s="57">
        <v>32</v>
      </c>
      <c r="B277" s="17" t="s">
        <v>5903</v>
      </c>
      <c r="C277" s="17" t="s">
        <v>5946</v>
      </c>
      <c r="D277" s="17" t="s">
        <v>233</v>
      </c>
      <c r="E277" s="48" t="s">
        <v>6271</v>
      </c>
      <c r="F277" s="17" t="s">
        <v>5392</v>
      </c>
      <c r="G277" s="17" t="s">
        <v>6523</v>
      </c>
      <c r="H277" s="108">
        <v>7180025616</v>
      </c>
      <c r="I277" s="57"/>
    </row>
    <row r="278" spans="1:9" ht="39.9" customHeight="1" x14ac:dyDescent="0.2">
      <c r="A278" s="57">
        <v>33</v>
      </c>
      <c r="B278" s="17" t="s">
        <v>5931</v>
      </c>
      <c r="C278" s="17" t="s">
        <v>5974</v>
      </c>
      <c r="D278" s="17" t="s">
        <v>143</v>
      </c>
      <c r="E278" s="48" t="s">
        <v>6263</v>
      </c>
      <c r="F278" s="17" t="s">
        <v>5392</v>
      </c>
      <c r="G278" s="17" t="s">
        <v>6524</v>
      </c>
      <c r="H278" s="108">
        <v>7180025624</v>
      </c>
      <c r="I278" s="57"/>
    </row>
    <row r="279" spans="1:9" ht="39.9" customHeight="1" x14ac:dyDescent="0.2">
      <c r="A279" s="57">
        <v>34</v>
      </c>
      <c r="B279" s="17" t="s">
        <v>5906</v>
      </c>
      <c r="C279" s="17" t="s">
        <v>5948</v>
      </c>
      <c r="D279" s="17" t="s">
        <v>168</v>
      </c>
      <c r="E279" s="47">
        <v>41542</v>
      </c>
      <c r="F279" s="17" t="s">
        <v>5392</v>
      </c>
      <c r="G279" s="17" t="s">
        <v>6525</v>
      </c>
      <c r="H279" s="108">
        <v>7180025632</v>
      </c>
      <c r="I279" s="57"/>
    </row>
    <row r="280" spans="1:9" ht="39.9" customHeight="1" x14ac:dyDescent="0.2">
      <c r="A280" s="57">
        <v>35</v>
      </c>
      <c r="B280" s="17" t="s">
        <v>5913</v>
      </c>
      <c r="C280" s="17" t="s">
        <v>5955</v>
      </c>
      <c r="D280" s="17" t="s">
        <v>156</v>
      </c>
      <c r="E280" s="48" t="s">
        <v>6264</v>
      </c>
      <c r="F280" s="17" t="s">
        <v>5392</v>
      </c>
      <c r="G280" s="17" t="s">
        <v>6526</v>
      </c>
      <c r="H280" s="108">
        <v>7180025640</v>
      </c>
      <c r="I280" s="57"/>
    </row>
    <row r="281" spans="1:9" ht="39.9" customHeight="1" x14ac:dyDescent="0.2">
      <c r="A281" s="57">
        <v>36</v>
      </c>
      <c r="B281" s="17" t="s">
        <v>5914</v>
      </c>
      <c r="C281" s="17" t="s">
        <v>5956</v>
      </c>
      <c r="D281" s="17" t="s">
        <v>606</v>
      </c>
      <c r="E281" s="47">
        <v>41445</v>
      </c>
      <c r="F281" s="17" t="s">
        <v>5392</v>
      </c>
      <c r="G281" s="17" t="s">
        <v>6527</v>
      </c>
      <c r="H281" s="108">
        <v>7180025657</v>
      </c>
      <c r="I281" s="57"/>
    </row>
    <row r="282" spans="1:9" ht="39.9" customHeight="1" x14ac:dyDescent="0.2">
      <c r="A282" s="57">
        <v>37</v>
      </c>
      <c r="B282" s="17" t="s">
        <v>5917</v>
      </c>
      <c r="C282" s="17" t="s">
        <v>5959</v>
      </c>
      <c r="D282" s="17" t="s">
        <v>148</v>
      </c>
      <c r="E282" s="47">
        <v>41820</v>
      </c>
      <c r="F282" s="17" t="s">
        <v>5392</v>
      </c>
      <c r="G282" s="17" t="s">
        <v>6528</v>
      </c>
      <c r="H282" s="108">
        <v>7180025665</v>
      </c>
      <c r="I282" s="57"/>
    </row>
    <row r="283" spans="1:9" ht="39.9" customHeight="1" x14ac:dyDescent="0.2">
      <c r="A283" s="57">
        <v>38</v>
      </c>
      <c r="B283" s="17" t="s">
        <v>5477</v>
      </c>
      <c r="C283" s="17" t="s">
        <v>5961</v>
      </c>
      <c r="D283" s="17" t="s">
        <v>5988</v>
      </c>
      <c r="E283" s="47">
        <v>41465</v>
      </c>
      <c r="F283" s="17" t="s">
        <v>5392</v>
      </c>
      <c r="G283" s="17" t="s">
        <v>6529</v>
      </c>
      <c r="H283" s="108">
        <v>7180025673</v>
      </c>
      <c r="I283" s="57"/>
    </row>
    <row r="284" spans="1:9" ht="39.9" customHeight="1" x14ac:dyDescent="0.2">
      <c r="A284" s="57">
        <v>39</v>
      </c>
      <c r="B284" s="17" t="s">
        <v>5935</v>
      </c>
      <c r="C284" s="17" t="s">
        <v>5978</v>
      </c>
      <c r="D284" s="17" t="s">
        <v>140</v>
      </c>
      <c r="E284" s="47">
        <v>41522</v>
      </c>
      <c r="F284" s="17" t="s">
        <v>5392</v>
      </c>
      <c r="G284" s="17" t="s">
        <v>6530</v>
      </c>
      <c r="H284" s="108">
        <v>7180025681</v>
      </c>
      <c r="I284" s="57"/>
    </row>
    <row r="285" spans="1:9" ht="39.9" customHeight="1" x14ac:dyDescent="0.2">
      <c r="A285" s="57">
        <v>40</v>
      </c>
      <c r="B285" s="17" t="s">
        <v>5942</v>
      </c>
      <c r="C285" s="17" t="s">
        <v>5984</v>
      </c>
      <c r="D285" s="17" t="s">
        <v>274</v>
      </c>
      <c r="E285" s="47">
        <v>41531</v>
      </c>
      <c r="F285" s="17" t="s">
        <v>5392</v>
      </c>
      <c r="G285" s="17" t="s">
        <v>6531</v>
      </c>
      <c r="H285" s="108">
        <v>7180025699</v>
      </c>
      <c r="I285" s="57"/>
    </row>
    <row r="286" spans="1:9" ht="39.9" customHeight="1" x14ac:dyDescent="0.2">
      <c r="A286" s="57">
        <v>41</v>
      </c>
      <c r="B286" s="17" t="s">
        <v>5933</v>
      </c>
      <c r="C286" s="17" t="s">
        <v>5976</v>
      </c>
      <c r="D286" s="17" t="s">
        <v>1373</v>
      </c>
      <c r="E286" s="48" t="s">
        <v>6261</v>
      </c>
      <c r="F286" s="17" t="s">
        <v>5392</v>
      </c>
      <c r="G286" s="17" t="s">
        <v>6532</v>
      </c>
      <c r="H286" s="108">
        <v>7180025707</v>
      </c>
      <c r="I286" s="57"/>
    </row>
    <row r="287" spans="1:9" ht="39.9" customHeight="1" x14ac:dyDescent="0.2">
      <c r="A287" s="57">
        <v>42</v>
      </c>
      <c r="B287" s="17" t="s">
        <v>5907</v>
      </c>
      <c r="C287" s="17" t="s">
        <v>5949</v>
      </c>
      <c r="D287" s="17" t="s">
        <v>1822</v>
      </c>
      <c r="E287" s="47">
        <v>41566</v>
      </c>
      <c r="F287" s="17" t="s">
        <v>5392</v>
      </c>
      <c r="G287" s="17" t="s">
        <v>6533</v>
      </c>
      <c r="H287" s="108">
        <v>7180025715</v>
      </c>
      <c r="I287" s="57"/>
    </row>
    <row r="288" spans="1:9" ht="39.9" customHeight="1" x14ac:dyDescent="0.2">
      <c r="A288" s="57">
        <v>43</v>
      </c>
      <c r="B288" s="17" t="s">
        <v>5916</v>
      </c>
      <c r="C288" s="17" t="s">
        <v>5958</v>
      </c>
      <c r="D288" s="17" t="s">
        <v>3439</v>
      </c>
      <c r="E288" s="47">
        <v>41649</v>
      </c>
      <c r="F288" s="17" t="s">
        <v>5392</v>
      </c>
      <c r="G288" s="17" t="s">
        <v>6534</v>
      </c>
      <c r="H288" s="108">
        <v>7180025723</v>
      </c>
      <c r="I288" s="57"/>
    </row>
    <row r="289" spans="1:9" ht="39.9" customHeight="1" thickBot="1" x14ac:dyDescent="0.25">
      <c r="A289" s="57">
        <v>44</v>
      </c>
      <c r="B289" s="58" t="s">
        <v>5924</v>
      </c>
      <c r="C289" s="58" t="s">
        <v>5967</v>
      </c>
      <c r="D289" s="58" t="s">
        <v>233</v>
      </c>
      <c r="E289" s="50" t="s">
        <v>6270</v>
      </c>
      <c r="F289" s="17" t="s">
        <v>5392</v>
      </c>
      <c r="G289" s="58" t="s">
        <v>6535</v>
      </c>
      <c r="H289" s="109">
        <v>7180025731</v>
      </c>
      <c r="I289" s="57"/>
    </row>
    <row r="290" spans="1:9" ht="39.9" customHeight="1" x14ac:dyDescent="0.2">
      <c r="A290" s="57"/>
      <c r="B290" s="192" t="s">
        <v>5377</v>
      </c>
      <c r="C290" s="57"/>
      <c r="D290" s="57"/>
      <c r="E290" s="57"/>
      <c r="F290" s="57"/>
      <c r="G290" s="57"/>
      <c r="H290" s="57"/>
      <c r="I290" s="57"/>
    </row>
    <row r="291" spans="1:9" ht="39.9" customHeight="1" thickBot="1" x14ac:dyDescent="0.25">
      <c r="A291" s="57"/>
      <c r="B291" s="13" t="s">
        <v>5362</v>
      </c>
      <c r="C291" s="13" t="s">
        <v>5363</v>
      </c>
      <c r="D291" s="13" t="s">
        <v>5364</v>
      </c>
      <c r="E291" s="13" t="s">
        <v>5365</v>
      </c>
      <c r="F291" s="13" t="s">
        <v>5366</v>
      </c>
      <c r="G291" s="13" t="s">
        <v>5368</v>
      </c>
      <c r="H291" s="13" t="s">
        <v>5367</v>
      </c>
      <c r="I291" s="57"/>
    </row>
    <row r="292" spans="1:9" ht="39.9" customHeight="1" thickTop="1" x14ac:dyDescent="0.2">
      <c r="A292" s="57">
        <v>1</v>
      </c>
      <c r="B292" s="32" t="s">
        <v>6006</v>
      </c>
      <c r="C292" s="32" t="s">
        <v>6046</v>
      </c>
      <c r="D292" s="32" t="s">
        <v>140</v>
      </c>
      <c r="E292" s="26">
        <v>41623</v>
      </c>
      <c r="F292" s="146" t="s">
        <v>5392</v>
      </c>
      <c r="G292" s="83" t="s">
        <v>6546</v>
      </c>
      <c r="H292" s="107">
        <v>7180025749</v>
      </c>
      <c r="I292" s="57"/>
    </row>
    <row r="293" spans="1:9" ht="39.9" customHeight="1" x14ac:dyDescent="0.2">
      <c r="A293" s="57">
        <v>2</v>
      </c>
      <c r="B293" s="34" t="s">
        <v>6009</v>
      </c>
      <c r="C293" s="34" t="s">
        <v>6050</v>
      </c>
      <c r="D293" s="34" t="s">
        <v>233</v>
      </c>
      <c r="E293" s="28" t="s">
        <v>6262</v>
      </c>
      <c r="F293" s="17" t="s">
        <v>5392</v>
      </c>
      <c r="G293" s="17" t="s">
        <v>6547</v>
      </c>
      <c r="H293" s="108">
        <v>7180025756</v>
      </c>
      <c r="I293" s="57"/>
    </row>
    <row r="294" spans="1:9" ht="39.9" customHeight="1" x14ac:dyDescent="0.2">
      <c r="A294" s="57">
        <v>3</v>
      </c>
      <c r="B294" s="34" t="s">
        <v>6024</v>
      </c>
      <c r="C294" s="34" t="s">
        <v>5986</v>
      </c>
      <c r="D294" s="34" t="s">
        <v>137</v>
      </c>
      <c r="E294" s="27">
        <v>41670</v>
      </c>
      <c r="F294" s="17" t="s">
        <v>5392</v>
      </c>
      <c r="G294" s="17" t="s">
        <v>6548</v>
      </c>
      <c r="H294" s="108">
        <v>7180025764</v>
      </c>
      <c r="I294" s="57"/>
    </row>
    <row r="295" spans="1:9" ht="39.9" customHeight="1" x14ac:dyDescent="0.2">
      <c r="A295" s="57">
        <v>4</v>
      </c>
      <c r="B295" s="34" t="s">
        <v>5997</v>
      </c>
      <c r="C295" s="34" t="s">
        <v>6033</v>
      </c>
      <c r="D295" s="34" t="s">
        <v>647</v>
      </c>
      <c r="E295" s="27">
        <v>41633</v>
      </c>
      <c r="F295" s="17" t="s">
        <v>5392</v>
      </c>
      <c r="G295" s="17" t="s">
        <v>6549</v>
      </c>
      <c r="H295" s="108">
        <v>7180025772</v>
      </c>
      <c r="I295" s="57"/>
    </row>
    <row r="296" spans="1:9" ht="39.9" customHeight="1" x14ac:dyDescent="0.2">
      <c r="A296" s="57">
        <v>5</v>
      </c>
      <c r="B296" s="34" t="s">
        <v>5991</v>
      </c>
      <c r="C296" s="34" t="s">
        <v>6027</v>
      </c>
      <c r="D296" s="34" t="s">
        <v>233</v>
      </c>
      <c r="E296" s="28" t="s">
        <v>6271</v>
      </c>
      <c r="F296" s="17" t="s">
        <v>5392</v>
      </c>
      <c r="G296" s="17" t="s">
        <v>6550</v>
      </c>
      <c r="H296" s="108">
        <v>7180025780</v>
      </c>
      <c r="I296" s="57"/>
    </row>
    <row r="297" spans="1:9" ht="39.9" customHeight="1" x14ac:dyDescent="0.2">
      <c r="A297" s="57">
        <v>6</v>
      </c>
      <c r="B297" s="34" t="s">
        <v>5993</v>
      </c>
      <c r="C297" s="34" t="s">
        <v>6029</v>
      </c>
      <c r="D297" s="34" t="s">
        <v>153</v>
      </c>
      <c r="E297" s="27">
        <v>41810</v>
      </c>
      <c r="F297" s="17" t="s">
        <v>5392</v>
      </c>
      <c r="G297" s="17" t="s">
        <v>6551</v>
      </c>
      <c r="H297" s="108">
        <v>7180025798</v>
      </c>
      <c r="I297" s="57"/>
    </row>
    <row r="298" spans="1:9" ht="39.9" customHeight="1" x14ac:dyDescent="0.2">
      <c r="A298" s="57">
        <v>7</v>
      </c>
      <c r="B298" s="34" t="s">
        <v>6536</v>
      </c>
      <c r="C298" s="34" t="s">
        <v>6034</v>
      </c>
      <c r="D298" s="34" t="s">
        <v>140</v>
      </c>
      <c r="E298" s="27">
        <v>41697</v>
      </c>
      <c r="F298" s="17" t="s">
        <v>5392</v>
      </c>
      <c r="G298" s="17" t="s">
        <v>6552</v>
      </c>
      <c r="H298" s="108">
        <v>7180025806</v>
      </c>
      <c r="I298" s="57"/>
    </row>
    <row r="299" spans="1:9" ht="39.9" customHeight="1" x14ac:dyDescent="0.2">
      <c r="A299" s="57">
        <v>8</v>
      </c>
      <c r="B299" s="34" t="s">
        <v>6537</v>
      </c>
      <c r="C299" s="34" t="s">
        <v>6038</v>
      </c>
      <c r="D299" s="34" t="s">
        <v>5520</v>
      </c>
      <c r="E299" s="28" t="s">
        <v>6404</v>
      </c>
      <c r="F299" s="17" t="s">
        <v>5392</v>
      </c>
      <c r="G299" s="17" t="s">
        <v>6553</v>
      </c>
      <c r="H299" s="108">
        <v>7180025814</v>
      </c>
      <c r="I299" s="57"/>
    </row>
    <row r="300" spans="1:9" ht="39.9" customHeight="1" x14ac:dyDescent="0.2">
      <c r="A300" s="57">
        <v>9</v>
      </c>
      <c r="B300" s="34" t="s">
        <v>6538</v>
      </c>
      <c r="C300" s="34" t="s">
        <v>6539</v>
      </c>
      <c r="D300" s="34" t="s">
        <v>156</v>
      </c>
      <c r="E300" s="28" t="s">
        <v>6266</v>
      </c>
      <c r="F300" s="17" t="s">
        <v>5392</v>
      </c>
      <c r="G300" s="17" t="s">
        <v>6554</v>
      </c>
      <c r="H300" s="108">
        <v>7180025822</v>
      </c>
      <c r="I300" s="57"/>
    </row>
    <row r="301" spans="1:9" ht="39.9" customHeight="1" x14ac:dyDescent="0.2">
      <c r="A301" s="57">
        <v>10</v>
      </c>
      <c r="B301" s="204" t="s">
        <v>6540</v>
      </c>
      <c r="C301" s="204" t="s">
        <v>6043</v>
      </c>
      <c r="D301" s="204" t="s">
        <v>140</v>
      </c>
      <c r="E301" s="30">
        <v>41459</v>
      </c>
      <c r="F301" s="78" t="s">
        <v>5392</v>
      </c>
      <c r="G301" s="78" t="s">
        <v>6555</v>
      </c>
      <c r="H301" s="113">
        <v>7180025830</v>
      </c>
      <c r="I301" s="57"/>
    </row>
    <row r="302" spans="1:9" ht="39.9" customHeight="1" x14ac:dyDescent="0.2">
      <c r="A302" s="57">
        <v>11</v>
      </c>
      <c r="B302" s="34" t="s">
        <v>6541</v>
      </c>
      <c r="C302" s="34" t="s">
        <v>6044</v>
      </c>
      <c r="D302" s="34" t="s">
        <v>140</v>
      </c>
      <c r="E302" s="27">
        <v>41807</v>
      </c>
      <c r="F302" s="17" t="s">
        <v>5392</v>
      </c>
      <c r="G302" s="17" t="s">
        <v>6556</v>
      </c>
      <c r="H302" s="108">
        <v>7180025848</v>
      </c>
      <c r="I302" s="57"/>
    </row>
    <row r="303" spans="1:9" ht="39.9" customHeight="1" x14ac:dyDescent="0.2">
      <c r="A303" s="57">
        <v>12</v>
      </c>
      <c r="B303" s="34" t="s">
        <v>6542</v>
      </c>
      <c r="C303" s="34" t="s">
        <v>6045</v>
      </c>
      <c r="D303" s="34" t="s">
        <v>1373</v>
      </c>
      <c r="E303" s="28" t="s">
        <v>6263</v>
      </c>
      <c r="F303" s="17" t="s">
        <v>5392</v>
      </c>
      <c r="G303" s="17" t="s">
        <v>6557</v>
      </c>
      <c r="H303" s="108">
        <v>7180025855</v>
      </c>
      <c r="I303" s="57"/>
    </row>
    <row r="304" spans="1:9" ht="39.9" customHeight="1" x14ac:dyDescent="0.2">
      <c r="A304" s="57">
        <v>13</v>
      </c>
      <c r="B304" s="34" t="s">
        <v>6543</v>
      </c>
      <c r="C304" s="34" t="s">
        <v>6049</v>
      </c>
      <c r="D304" s="34" t="s">
        <v>287</v>
      </c>
      <c r="E304" s="28" t="s">
        <v>6268</v>
      </c>
      <c r="F304" s="17" t="s">
        <v>5392</v>
      </c>
      <c r="G304" s="17" t="s">
        <v>6558</v>
      </c>
      <c r="H304" s="108">
        <v>7180025863</v>
      </c>
      <c r="I304" s="57"/>
    </row>
    <row r="305" spans="1:9" ht="39.9" customHeight="1" x14ac:dyDescent="0.2">
      <c r="A305" s="57">
        <v>14</v>
      </c>
      <c r="B305" s="34" t="s">
        <v>6544</v>
      </c>
      <c r="C305" s="34" t="s">
        <v>6545</v>
      </c>
      <c r="D305" s="34" t="s">
        <v>143</v>
      </c>
      <c r="E305" s="28" t="s">
        <v>6404</v>
      </c>
      <c r="F305" s="17" t="s">
        <v>5392</v>
      </c>
      <c r="G305" s="17" t="s">
        <v>6559</v>
      </c>
      <c r="H305" s="108">
        <v>7180025871</v>
      </c>
      <c r="I305" s="57"/>
    </row>
    <row r="306" spans="1:9" ht="39.9" customHeight="1" x14ac:dyDescent="0.2">
      <c r="A306" s="57">
        <v>15</v>
      </c>
      <c r="B306" s="34" t="s">
        <v>6012</v>
      </c>
      <c r="C306" s="34" t="s">
        <v>6053</v>
      </c>
      <c r="D306" s="34" t="s">
        <v>274</v>
      </c>
      <c r="E306" s="27">
        <v>41818</v>
      </c>
      <c r="F306" s="17" t="s">
        <v>5392</v>
      </c>
      <c r="G306" s="17" t="s">
        <v>6560</v>
      </c>
      <c r="H306" s="108">
        <v>7180025889</v>
      </c>
      <c r="I306" s="57"/>
    </row>
    <row r="307" spans="1:9" ht="39.9" customHeight="1" x14ac:dyDescent="0.2">
      <c r="A307" s="57">
        <v>16</v>
      </c>
      <c r="B307" s="34" t="s">
        <v>6014</v>
      </c>
      <c r="C307" s="34" t="s">
        <v>6055</v>
      </c>
      <c r="D307" s="34" t="s">
        <v>159</v>
      </c>
      <c r="E307" s="27">
        <v>41912</v>
      </c>
      <c r="F307" s="17" t="s">
        <v>5392</v>
      </c>
      <c r="G307" s="17" t="s">
        <v>6561</v>
      </c>
      <c r="H307" s="108">
        <v>7180025897</v>
      </c>
      <c r="I307" s="57"/>
    </row>
    <row r="308" spans="1:9" ht="39.9" customHeight="1" x14ac:dyDescent="0.2">
      <c r="A308" s="57">
        <v>17</v>
      </c>
      <c r="B308" s="34" t="s">
        <v>6021</v>
      </c>
      <c r="C308" s="34" t="s">
        <v>6060</v>
      </c>
      <c r="D308" s="34" t="s">
        <v>6064</v>
      </c>
      <c r="E308" s="28" t="s">
        <v>6265</v>
      </c>
      <c r="F308" s="17" t="s">
        <v>5392</v>
      </c>
      <c r="G308" s="17" t="s">
        <v>6562</v>
      </c>
      <c r="H308" s="108">
        <v>7180025905</v>
      </c>
      <c r="I308" s="57"/>
    </row>
    <row r="309" spans="1:9" ht="39.9" customHeight="1" x14ac:dyDescent="0.2">
      <c r="A309" s="57">
        <v>18</v>
      </c>
      <c r="B309" s="34" t="s">
        <v>5992</v>
      </c>
      <c r="C309" s="34" t="s">
        <v>6028</v>
      </c>
      <c r="D309" s="34" t="s">
        <v>148</v>
      </c>
      <c r="E309" s="27">
        <v>41516</v>
      </c>
      <c r="F309" s="17" t="s">
        <v>5392</v>
      </c>
      <c r="G309" s="17" t="s">
        <v>6563</v>
      </c>
      <c r="H309" s="108">
        <v>7180025913</v>
      </c>
      <c r="I309" s="57"/>
    </row>
    <row r="310" spans="1:9" ht="39.9" customHeight="1" x14ac:dyDescent="0.2">
      <c r="A310" s="57">
        <v>19</v>
      </c>
      <c r="B310" s="34" t="s">
        <v>5994</v>
      </c>
      <c r="C310" s="34" t="s">
        <v>6030</v>
      </c>
      <c r="D310" s="34" t="s">
        <v>182</v>
      </c>
      <c r="E310" s="27">
        <v>41577</v>
      </c>
      <c r="F310" s="17" t="s">
        <v>5392</v>
      </c>
      <c r="G310" s="17" t="s">
        <v>6564</v>
      </c>
      <c r="H310" s="108">
        <v>7180025921</v>
      </c>
      <c r="I310" s="57"/>
    </row>
    <row r="311" spans="1:9" ht="39.9" customHeight="1" x14ac:dyDescent="0.2">
      <c r="A311" s="57">
        <v>20</v>
      </c>
      <c r="B311" s="34" t="s">
        <v>6001</v>
      </c>
      <c r="C311" s="34" t="s">
        <v>6037</v>
      </c>
      <c r="D311" s="34" t="s">
        <v>221</v>
      </c>
      <c r="E311" s="27">
        <v>41474</v>
      </c>
      <c r="F311" s="17" t="s">
        <v>5392</v>
      </c>
      <c r="G311" s="17" t="s">
        <v>6565</v>
      </c>
      <c r="H311" s="108">
        <v>7180025939</v>
      </c>
      <c r="I311" s="57"/>
    </row>
    <row r="312" spans="1:9" ht="39.9" customHeight="1" x14ac:dyDescent="0.2">
      <c r="A312" s="57">
        <v>21</v>
      </c>
      <c r="B312" s="34" t="s">
        <v>6002</v>
      </c>
      <c r="C312" s="34" t="s">
        <v>6039</v>
      </c>
      <c r="D312" s="34" t="s">
        <v>221</v>
      </c>
      <c r="E312" s="27">
        <v>41698</v>
      </c>
      <c r="F312" s="17" t="s">
        <v>5392</v>
      </c>
      <c r="G312" s="17" t="s">
        <v>6566</v>
      </c>
      <c r="H312" s="108">
        <v>7180025947</v>
      </c>
      <c r="I312" s="57"/>
    </row>
    <row r="313" spans="1:9" ht="39.9" customHeight="1" x14ac:dyDescent="0.2">
      <c r="A313" s="57">
        <v>22</v>
      </c>
      <c r="B313" s="34" t="s">
        <v>6007</v>
      </c>
      <c r="C313" s="34" t="s">
        <v>6047</v>
      </c>
      <c r="D313" s="34" t="s">
        <v>579</v>
      </c>
      <c r="E313" s="27">
        <v>41858</v>
      </c>
      <c r="F313" s="17" t="s">
        <v>5392</v>
      </c>
      <c r="G313" s="17" t="s">
        <v>6567</v>
      </c>
      <c r="H313" s="108">
        <v>7180025954</v>
      </c>
      <c r="I313" s="57"/>
    </row>
    <row r="314" spans="1:9" ht="39.9" customHeight="1" x14ac:dyDescent="0.2">
      <c r="A314" s="57">
        <v>23</v>
      </c>
      <c r="B314" s="34" t="s">
        <v>6008</v>
      </c>
      <c r="C314" s="34" t="s">
        <v>6048</v>
      </c>
      <c r="D314" s="34" t="s">
        <v>137</v>
      </c>
      <c r="E314" s="27">
        <v>41866</v>
      </c>
      <c r="F314" s="17" t="s">
        <v>5392</v>
      </c>
      <c r="G314" s="17" t="s">
        <v>6568</v>
      </c>
      <c r="H314" s="108">
        <v>7180025962</v>
      </c>
      <c r="I314" s="57"/>
    </row>
    <row r="315" spans="1:9" ht="39.9" customHeight="1" x14ac:dyDescent="0.2">
      <c r="A315" s="57">
        <v>24</v>
      </c>
      <c r="B315" s="34" t="s">
        <v>6011</v>
      </c>
      <c r="C315" s="34" t="s">
        <v>6052</v>
      </c>
      <c r="D315" s="34" t="s">
        <v>848</v>
      </c>
      <c r="E315" s="27">
        <v>41820</v>
      </c>
      <c r="F315" s="17" t="s">
        <v>5392</v>
      </c>
      <c r="G315" s="17" t="s">
        <v>6569</v>
      </c>
      <c r="H315" s="108">
        <v>7180025970</v>
      </c>
      <c r="I315" s="57"/>
    </row>
    <row r="316" spans="1:9" ht="39.9" customHeight="1" x14ac:dyDescent="0.2">
      <c r="A316" s="57">
        <v>25</v>
      </c>
      <c r="B316" s="34" t="s">
        <v>6015</v>
      </c>
      <c r="C316" s="34" t="s">
        <v>6056</v>
      </c>
      <c r="D316" s="34" t="s">
        <v>221</v>
      </c>
      <c r="E316" s="27">
        <v>41714</v>
      </c>
      <c r="F316" s="17" t="s">
        <v>5392</v>
      </c>
      <c r="G316" s="17" t="s">
        <v>6570</v>
      </c>
      <c r="H316" s="108">
        <v>7180025988</v>
      </c>
      <c r="I316" s="57"/>
    </row>
    <row r="317" spans="1:9" ht="39.9" customHeight="1" x14ac:dyDescent="0.2">
      <c r="A317" s="57">
        <v>26</v>
      </c>
      <c r="B317" s="34" t="s">
        <v>6016</v>
      </c>
      <c r="C317" s="34" t="s">
        <v>6056</v>
      </c>
      <c r="D317" s="34" t="s">
        <v>221</v>
      </c>
      <c r="E317" s="27">
        <v>41714</v>
      </c>
      <c r="F317" s="17" t="s">
        <v>5392</v>
      </c>
      <c r="G317" s="17" t="s">
        <v>6571</v>
      </c>
      <c r="H317" s="108">
        <v>7180025996</v>
      </c>
      <c r="I317" s="57"/>
    </row>
    <row r="318" spans="1:9" ht="39.9" customHeight="1" x14ac:dyDescent="0.2">
      <c r="A318" s="57">
        <v>27</v>
      </c>
      <c r="B318" s="34" t="s">
        <v>6019</v>
      </c>
      <c r="C318" s="34" t="s">
        <v>6058</v>
      </c>
      <c r="D318" s="34" t="s">
        <v>143</v>
      </c>
      <c r="E318" s="28" t="s">
        <v>6263</v>
      </c>
      <c r="F318" s="17" t="s">
        <v>5392</v>
      </c>
      <c r="G318" s="17" t="s">
        <v>6572</v>
      </c>
      <c r="H318" s="108">
        <v>7180026002</v>
      </c>
      <c r="I318" s="57"/>
    </row>
    <row r="319" spans="1:9" ht="39.9" customHeight="1" x14ac:dyDescent="0.2">
      <c r="A319" s="57">
        <v>28</v>
      </c>
      <c r="B319" s="34" t="s">
        <v>6020</v>
      </c>
      <c r="C319" s="34" t="s">
        <v>6059</v>
      </c>
      <c r="D319" s="34" t="s">
        <v>1142</v>
      </c>
      <c r="E319" s="27">
        <v>41598</v>
      </c>
      <c r="F319" s="17" t="s">
        <v>5392</v>
      </c>
      <c r="G319" s="17" t="s">
        <v>6573</v>
      </c>
      <c r="H319" s="108">
        <v>7180026010</v>
      </c>
      <c r="I319" s="57"/>
    </row>
    <row r="320" spans="1:9" ht="39.9" customHeight="1" x14ac:dyDescent="0.2">
      <c r="A320" s="57">
        <v>29</v>
      </c>
      <c r="B320" s="34" t="s">
        <v>6022</v>
      </c>
      <c r="C320" s="34" t="s">
        <v>6061</v>
      </c>
      <c r="D320" s="34" t="s">
        <v>243</v>
      </c>
      <c r="E320" s="27">
        <v>41878</v>
      </c>
      <c r="F320" s="17" t="s">
        <v>5392</v>
      </c>
      <c r="G320" s="17" t="s">
        <v>6574</v>
      </c>
      <c r="H320" s="108">
        <v>7180026028</v>
      </c>
      <c r="I320" s="57"/>
    </row>
    <row r="321" spans="1:9" ht="39.9" customHeight="1" x14ac:dyDescent="0.2">
      <c r="A321" s="57">
        <v>30</v>
      </c>
      <c r="B321" s="34" t="s">
        <v>6025</v>
      </c>
      <c r="C321" s="34" t="s">
        <v>6063</v>
      </c>
      <c r="D321" s="34" t="s">
        <v>6065</v>
      </c>
      <c r="E321" s="27">
        <v>41598</v>
      </c>
      <c r="F321" s="17" t="s">
        <v>5392</v>
      </c>
      <c r="G321" s="17" t="s">
        <v>6575</v>
      </c>
      <c r="H321" s="108">
        <v>7180026036</v>
      </c>
      <c r="I321" s="57"/>
    </row>
    <row r="322" spans="1:9" ht="39.9" customHeight="1" x14ac:dyDescent="0.2">
      <c r="A322" s="57">
        <v>31</v>
      </c>
      <c r="B322" s="34" t="s">
        <v>5996</v>
      </c>
      <c r="C322" s="34" t="s">
        <v>6032</v>
      </c>
      <c r="D322" s="34" t="s">
        <v>233</v>
      </c>
      <c r="E322" s="28" t="s">
        <v>6261</v>
      </c>
      <c r="F322" s="17" t="s">
        <v>5392</v>
      </c>
      <c r="G322" s="17" t="s">
        <v>6576</v>
      </c>
      <c r="H322" s="108">
        <v>7180026044</v>
      </c>
      <c r="I322" s="57"/>
    </row>
    <row r="323" spans="1:9" ht="39.9" customHeight="1" x14ac:dyDescent="0.2">
      <c r="A323" s="57">
        <v>32</v>
      </c>
      <c r="B323" s="34" t="s">
        <v>6005</v>
      </c>
      <c r="C323" s="34" t="s">
        <v>6042</v>
      </c>
      <c r="D323" s="34" t="s">
        <v>5988</v>
      </c>
      <c r="E323" s="27">
        <v>41718</v>
      </c>
      <c r="F323" s="17" t="s">
        <v>5392</v>
      </c>
      <c r="G323" s="17" t="s">
        <v>6577</v>
      </c>
      <c r="H323" s="108">
        <v>7180026051</v>
      </c>
      <c r="I323" s="57"/>
    </row>
    <row r="324" spans="1:9" ht="39.9" customHeight="1" x14ac:dyDescent="0.2">
      <c r="A324" s="57">
        <v>33</v>
      </c>
      <c r="B324" s="34" t="s">
        <v>5999</v>
      </c>
      <c r="C324" s="34" t="s">
        <v>6035</v>
      </c>
      <c r="D324" s="34" t="s">
        <v>238</v>
      </c>
      <c r="E324" s="27">
        <v>41720</v>
      </c>
      <c r="F324" s="17" t="s">
        <v>5392</v>
      </c>
      <c r="G324" s="17" t="s">
        <v>6578</v>
      </c>
      <c r="H324" s="108">
        <v>7180026069</v>
      </c>
      <c r="I324" s="57"/>
    </row>
    <row r="325" spans="1:9" ht="39.9" customHeight="1" x14ac:dyDescent="0.2">
      <c r="A325" s="57">
        <v>34</v>
      </c>
      <c r="B325" s="34" t="s">
        <v>6000</v>
      </c>
      <c r="C325" s="34" t="s">
        <v>6036</v>
      </c>
      <c r="D325" s="34" t="s">
        <v>137</v>
      </c>
      <c r="E325" s="27">
        <v>41759</v>
      </c>
      <c r="F325" s="17" t="s">
        <v>5392</v>
      </c>
      <c r="G325" s="17" t="s">
        <v>6579</v>
      </c>
      <c r="H325" s="108">
        <v>7180026077</v>
      </c>
      <c r="I325" s="57"/>
    </row>
    <row r="326" spans="1:9" ht="39.9" customHeight="1" x14ac:dyDescent="0.2">
      <c r="A326" s="57">
        <v>35</v>
      </c>
      <c r="B326" s="34" t="s">
        <v>6003</v>
      </c>
      <c r="C326" s="34" t="s">
        <v>6040</v>
      </c>
      <c r="D326" s="34" t="s">
        <v>137</v>
      </c>
      <c r="E326" s="27">
        <v>41912</v>
      </c>
      <c r="F326" s="17" t="s">
        <v>5392</v>
      </c>
      <c r="G326" s="17" t="s">
        <v>6580</v>
      </c>
      <c r="H326" s="108">
        <v>7180026085</v>
      </c>
      <c r="I326" s="57"/>
    </row>
    <row r="327" spans="1:9" ht="39.9" customHeight="1" x14ac:dyDescent="0.2">
      <c r="A327" s="57">
        <v>36</v>
      </c>
      <c r="B327" s="34" t="s">
        <v>6017</v>
      </c>
      <c r="C327" s="34" t="s">
        <v>6057</v>
      </c>
      <c r="D327" s="34" t="s">
        <v>159</v>
      </c>
      <c r="E327" s="27">
        <v>41912</v>
      </c>
      <c r="F327" s="17" t="s">
        <v>5392</v>
      </c>
      <c r="G327" s="17" t="s">
        <v>6581</v>
      </c>
      <c r="H327" s="108">
        <v>7180026093</v>
      </c>
      <c r="I327" s="57"/>
    </row>
    <row r="328" spans="1:9" ht="39.9" customHeight="1" x14ac:dyDescent="0.2">
      <c r="A328" s="57">
        <v>37</v>
      </c>
      <c r="B328" s="34" t="s">
        <v>6004</v>
      </c>
      <c r="C328" s="34" t="s">
        <v>6041</v>
      </c>
      <c r="D328" s="34" t="s">
        <v>153</v>
      </c>
      <c r="E328" s="27">
        <v>41713</v>
      </c>
      <c r="F328" s="17" t="s">
        <v>5392</v>
      </c>
      <c r="G328" s="17" t="s">
        <v>6582</v>
      </c>
      <c r="H328" s="108">
        <v>7180026101</v>
      </c>
      <c r="I328" s="57"/>
    </row>
    <row r="329" spans="1:9" ht="39.9" customHeight="1" x14ac:dyDescent="0.2">
      <c r="A329" s="57">
        <v>38</v>
      </c>
      <c r="B329" s="34" t="s">
        <v>6013</v>
      </c>
      <c r="C329" s="34" t="s">
        <v>6054</v>
      </c>
      <c r="D329" s="34" t="s">
        <v>274</v>
      </c>
      <c r="E329" s="27">
        <v>41722</v>
      </c>
      <c r="F329" s="17" t="s">
        <v>5392</v>
      </c>
      <c r="G329" s="17" t="s">
        <v>6583</v>
      </c>
      <c r="H329" s="108">
        <v>7180026119</v>
      </c>
      <c r="I329" s="57"/>
    </row>
    <row r="330" spans="1:9" ht="39.9" customHeight="1" x14ac:dyDescent="0.2">
      <c r="A330" s="57">
        <v>39</v>
      </c>
      <c r="B330" s="34" t="s">
        <v>5998</v>
      </c>
      <c r="C330" s="34" t="s">
        <v>6035</v>
      </c>
      <c r="D330" s="34" t="s">
        <v>307</v>
      </c>
      <c r="E330" s="27">
        <v>41718</v>
      </c>
      <c r="F330" s="17" t="s">
        <v>5392</v>
      </c>
      <c r="G330" s="17" t="s">
        <v>6584</v>
      </c>
      <c r="H330" s="108">
        <v>7180026127</v>
      </c>
      <c r="I330" s="57"/>
    </row>
    <row r="331" spans="1:9" ht="39.9" customHeight="1" x14ac:dyDescent="0.2">
      <c r="A331" s="57">
        <v>40</v>
      </c>
      <c r="B331" s="34" t="s">
        <v>6010</v>
      </c>
      <c r="C331" s="34" t="s">
        <v>6051</v>
      </c>
      <c r="D331" s="34" t="s">
        <v>185</v>
      </c>
      <c r="E331" s="27">
        <v>41518</v>
      </c>
      <c r="F331" s="17" t="s">
        <v>5392</v>
      </c>
      <c r="G331" s="17" t="s">
        <v>6585</v>
      </c>
      <c r="H331" s="108">
        <v>7180026135</v>
      </c>
      <c r="I331" s="57"/>
    </row>
    <row r="332" spans="1:9" ht="39.9" customHeight="1" x14ac:dyDescent="0.2">
      <c r="A332" s="57">
        <v>41</v>
      </c>
      <c r="B332" s="34" t="s">
        <v>5990</v>
      </c>
      <c r="C332" s="34" t="s">
        <v>6026</v>
      </c>
      <c r="D332" s="34" t="s">
        <v>233</v>
      </c>
      <c r="E332" s="28" t="s">
        <v>6401</v>
      </c>
      <c r="F332" s="17" t="s">
        <v>5392</v>
      </c>
      <c r="G332" s="17" t="s">
        <v>6586</v>
      </c>
      <c r="H332" s="108">
        <v>7180026143</v>
      </c>
      <c r="I332" s="57"/>
    </row>
    <row r="333" spans="1:9" ht="39.9" customHeight="1" x14ac:dyDescent="0.2">
      <c r="A333" s="57">
        <v>42</v>
      </c>
      <c r="B333" s="34" t="s">
        <v>6018</v>
      </c>
      <c r="C333" s="34" t="s">
        <v>5886</v>
      </c>
      <c r="D333" s="34" t="s">
        <v>589</v>
      </c>
      <c r="E333" s="27">
        <v>41680</v>
      </c>
      <c r="F333" s="17" t="s">
        <v>5392</v>
      </c>
      <c r="G333" s="17" t="s">
        <v>6587</v>
      </c>
      <c r="H333" s="108">
        <v>7180026150</v>
      </c>
      <c r="I333" s="57"/>
    </row>
    <row r="334" spans="1:9" ht="39.9" customHeight="1" x14ac:dyDescent="0.2">
      <c r="A334" s="57">
        <v>43</v>
      </c>
      <c r="B334" s="34" t="s">
        <v>5995</v>
      </c>
      <c r="C334" s="34" t="s">
        <v>6031</v>
      </c>
      <c r="D334" s="34" t="s">
        <v>156</v>
      </c>
      <c r="E334" s="28" t="s">
        <v>6401</v>
      </c>
      <c r="F334" s="17" t="s">
        <v>5392</v>
      </c>
      <c r="G334" s="17" t="s">
        <v>6588</v>
      </c>
      <c r="H334" s="108">
        <v>7180026168</v>
      </c>
      <c r="I334" s="57"/>
    </row>
    <row r="335" spans="1:9" ht="39.9" customHeight="1" thickBot="1" x14ac:dyDescent="0.25">
      <c r="A335" s="57">
        <v>44</v>
      </c>
      <c r="B335" s="209" t="s">
        <v>6023</v>
      </c>
      <c r="C335" s="209" t="s">
        <v>6062</v>
      </c>
      <c r="D335" s="209" t="s">
        <v>274</v>
      </c>
      <c r="E335" s="51">
        <v>41515</v>
      </c>
      <c r="F335" s="17" t="s">
        <v>5392</v>
      </c>
      <c r="G335" s="58" t="s">
        <v>6589</v>
      </c>
      <c r="H335" s="109">
        <v>7180026176</v>
      </c>
      <c r="I335" s="57"/>
    </row>
    <row r="336" spans="1:9" ht="39.9" customHeight="1" x14ac:dyDescent="0.2">
      <c r="A336" s="57"/>
      <c r="B336" s="211" t="s">
        <v>7381</v>
      </c>
      <c r="C336" s="212"/>
      <c r="D336" s="212"/>
      <c r="E336" s="236"/>
      <c r="F336" s="212"/>
      <c r="G336" s="212"/>
      <c r="H336" s="212"/>
      <c r="I336" s="57"/>
    </row>
    <row r="337" spans="1:9" ht="39.9" customHeight="1" thickBot="1" x14ac:dyDescent="0.25">
      <c r="A337" s="57"/>
      <c r="B337" s="43" t="s">
        <v>5362</v>
      </c>
      <c r="C337" s="43" t="s">
        <v>5363</v>
      </c>
      <c r="D337" s="43" t="s">
        <v>5364</v>
      </c>
      <c r="E337" s="180" t="s">
        <v>5365</v>
      </c>
      <c r="F337" s="43" t="s">
        <v>5366</v>
      </c>
      <c r="G337" s="43" t="s">
        <v>5368</v>
      </c>
      <c r="H337" s="43" t="s">
        <v>5367</v>
      </c>
      <c r="I337" s="57"/>
    </row>
    <row r="338" spans="1:9" ht="39.9" customHeight="1" thickTop="1" x14ac:dyDescent="0.2">
      <c r="A338" s="57">
        <v>1</v>
      </c>
      <c r="B338" s="91" t="s">
        <v>7382</v>
      </c>
      <c r="C338" s="91" t="s">
        <v>7383</v>
      </c>
      <c r="D338" s="91" t="s">
        <v>140</v>
      </c>
      <c r="E338" s="179" t="s">
        <v>6971</v>
      </c>
      <c r="F338" s="91" t="s">
        <v>6967</v>
      </c>
      <c r="G338" s="91" t="s">
        <v>7384</v>
      </c>
      <c r="H338" s="91" t="s">
        <v>7385</v>
      </c>
      <c r="I338" s="57"/>
    </row>
    <row r="339" spans="1:9" ht="39.9" customHeight="1" x14ac:dyDescent="0.2">
      <c r="A339" s="57">
        <v>2</v>
      </c>
      <c r="B339" s="88" t="s">
        <v>7386</v>
      </c>
      <c r="C339" s="88" t="s">
        <v>9333</v>
      </c>
      <c r="D339" s="88" t="s">
        <v>287</v>
      </c>
      <c r="E339" s="52" t="s">
        <v>6974</v>
      </c>
      <c r="F339" s="88" t="s">
        <v>6967</v>
      </c>
      <c r="G339" s="88" t="s">
        <v>7387</v>
      </c>
      <c r="H339" s="88" t="s">
        <v>7388</v>
      </c>
      <c r="I339" s="57"/>
    </row>
    <row r="340" spans="1:9" ht="39.9" customHeight="1" x14ac:dyDescent="0.2">
      <c r="A340" s="57">
        <v>3</v>
      </c>
      <c r="B340" s="88" t="s">
        <v>7389</v>
      </c>
      <c r="C340" s="88" t="s">
        <v>7390</v>
      </c>
      <c r="D340" s="88" t="s">
        <v>179</v>
      </c>
      <c r="E340" s="52" t="s">
        <v>6972</v>
      </c>
      <c r="F340" s="88" t="s">
        <v>6967</v>
      </c>
      <c r="G340" s="88" t="s">
        <v>7391</v>
      </c>
      <c r="H340" s="88" t="s">
        <v>7392</v>
      </c>
      <c r="I340" s="57"/>
    </row>
    <row r="341" spans="1:9" ht="39.9" customHeight="1" x14ac:dyDescent="0.2">
      <c r="A341" s="57">
        <v>4</v>
      </c>
      <c r="B341" s="88" t="s">
        <v>7393</v>
      </c>
      <c r="C341" s="88" t="s">
        <v>7394</v>
      </c>
      <c r="D341" s="88" t="s">
        <v>137</v>
      </c>
      <c r="E341" s="52" t="s">
        <v>7145</v>
      </c>
      <c r="F341" s="88" t="s">
        <v>6967</v>
      </c>
      <c r="G341" s="88" t="s">
        <v>7395</v>
      </c>
      <c r="H341" s="88" t="s">
        <v>7396</v>
      </c>
      <c r="I341" s="57"/>
    </row>
    <row r="342" spans="1:9" ht="39.9" customHeight="1" x14ac:dyDescent="0.2">
      <c r="A342" s="57">
        <v>5</v>
      </c>
      <c r="B342" s="88" t="s">
        <v>7397</v>
      </c>
      <c r="C342" s="88" t="s">
        <v>7398</v>
      </c>
      <c r="D342" s="88" t="s">
        <v>269</v>
      </c>
      <c r="E342" s="52" t="s">
        <v>6966</v>
      </c>
      <c r="F342" s="88" t="s">
        <v>6967</v>
      </c>
      <c r="G342" s="88" t="s">
        <v>7399</v>
      </c>
      <c r="H342" s="88" t="s">
        <v>7400</v>
      </c>
      <c r="I342" s="57"/>
    </row>
    <row r="343" spans="1:9" ht="39.9" customHeight="1" x14ac:dyDescent="0.2">
      <c r="A343" s="57">
        <v>6</v>
      </c>
      <c r="B343" s="88" t="s">
        <v>7401</v>
      </c>
      <c r="C343" s="88" t="s">
        <v>7402</v>
      </c>
      <c r="D343" s="88" t="s">
        <v>159</v>
      </c>
      <c r="E343" s="52" t="s">
        <v>6966</v>
      </c>
      <c r="F343" s="88" t="s">
        <v>6967</v>
      </c>
      <c r="G343" s="88" t="s">
        <v>7403</v>
      </c>
      <c r="H343" s="88" t="s">
        <v>7404</v>
      </c>
      <c r="I343" s="57"/>
    </row>
    <row r="344" spans="1:9" ht="39.9" customHeight="1" x14ac:dyDescent="0.2">
      <c r="A344" s="57">
        <v>7</v>
      </c>
      <c r="B344" s="88" t="s">
        <v>7405</v>
      </c>
      <c r="C344" s="88" t="s">
        <v>7406</v>
      </c>
      <c r="D344" s="88" t="s">
        <v>1373</v>
      </c>
      <c r="E344" s="52" t="s">
        <v>6971</v>
      </c>
      <c r="F344" s="88" t="s">
        <v>6967</v>
      </c>
      <c r="G344" s="88" t="s">
        <v>7407</v>
      </c>
      <c r="H344" s="88" t="s">
        <v>7408</v>
      </c>
      <c r="I344" s="57"/>
    </row>
    <row r="345" spans="1:9" ht="39.9" customHeight="1" x14ac:dyDescent="0.2">
      <c r="A345" s="57">
        <v>8</v>
      </c>
      <c r="B345" s="88" t="s">
        <v>7409</v>
      </c>
      <c r="C345" s="88" t="s">
        <v>7410</v>
      </c>
      <c r="D345" s="88" t="s">
        <v>564</v>
      </c>
      <c r="E345" s="52" t="s">
        <v>6968</v>
      </c>
      <c r="F345" s="88" t="s">
        <v>6967</v>
      </c>
      <c r="G345" s="88" t="s">
        <v>7411</v>
      </c>
      <c r="H345" s="88" t="s">
        <v>7412</v>
      </c>
      <c r="I345" s="57"/>
    </row>
    <row r="346" spans="1:9" ht="39.9" customHeight="1" x14ac:dyDescent="0.2">
      <c r="A346" s="57">
        <v>9</v>
      </c>
      <c r="B346" s="88" t="s">
        <v>7413</v>
      </c>
      <c r="C346" s="88" t="s">
        <v>7414</v>
      </c>
      <c r="D346" s="88" t="s">
        <v>140</v>
      </c>
      <c r="E346" s="52" t="s">
        <v>7145</v>
      </c>
      <c r="F346" s="88" t="s">
        <v>6967</v>
      </c>
      <c r="G346" s="88" t="s">
        <v>7415</v>
      </c>
      <c r="H346" s="88" t="s">
        <v>7416</v>
      </c>
      <c r="I346" s="57"/>
    </row>
    <row r="347" spans="1:9" ht="39.9" customHeight="1" x14ac:dyDescent="0.2">
      <c r="A347" s="57">
        <v>10</v>
      </c>
      <c r="B347" s="88" t="s">
        <v>7417</v>
      </c>
      <c r="C347" s="88" t="s">
        <v>7418</v>
      </c>
      <c r="D347" s="88" t="s">
        <v>140</v>
      </c>
      <c r="E347" s="52" t="s">
        <v>6971</v>
      </c>
      <c r="F347" s="88" t="s">
        <v>6967</v>
      </c>
      <c r="G347" s="88" t="s">
        <v>7419</v>
      </c>
      <c r="H347" s="88" t="s">
        <v>7420</v>
      </c>
      <c r="I347" s="57"/>
    </row>
    <row r="348" spans="1:9" ht="39.9" customHeight="1" x14ac:dyDescent="0.2">
      <c r="A348" s="93">
        <v>11</v>
      </c>
      <c r="B348" s="88" t="s">
        <v>7421</v>
      </c>
      <c r="C348" s="88" t="s">
        <v>7422</v>
      </c>
      <c r="D348" s="88" t="s">
        <v>140</v>
      </c>
      <c r="E348" s="52" t="s">
        <v>6966</v>
      </c>
      <c r="F348" s="88" t="s">
        <v>6967</v>
      </c>
      <c r="G348" s="88" t="s">
        <v>7423</v>
      </c>
      <c r="H348" s="88" t="s">
        <v>7424</v>
      </c>
      <c r="I348" s="57"/>
    </row>
    <row r="349" spans="1:9" ht="39.9" customHeight="1" x14ac:dyDescent="0.2">
      <c r="A349" s="57">
        <v>12</v>
      </c>
      <c r="B349" s="88" t="s">
        <v>7425</v>
      </c>
      <c r="C349" s="88" t="s">
        <v>7426</v>
      </c>
      <c r="D349" s="88" t="s">
        <v>1884</v>
      </c>
      <c r="E349" s="52" t="s">
        <v>6970</v>
      </c>
      <c r="F349" s="88" t="s">
        <v>6967</v>
      </c>
      <c r="G349" s="88" t="s">
        <v>7427</v>
      </c>
      <c r="H349" s="88" t="s">
        <v>7428</v>
      </c>
      <c r="I349" s="57"/>
    </row>
    <row r="350" spans="1:9" ht="39.9" customHeight="1" x14ac:dyDescent="0.2">
      <c r="A350" s="57">
        <v>13</v>
      </c>
      <c r="B350" s="88" t="s">
        <v>7429</v>
      </c>
      <c r="C350" s="88" t="s">
        <v>7430</v>
      </c>
      <c r="D350" s="88" t="s">
        <v>626</v>
      </c>
      <c r="E350" s="52" t="s">
        <v>6971</v>
      </c>
      <c r="F350" s="88" t="s">
        <v>6967</v>
      </c>
      <c r="G350" s="88" t="s">
        <v>7431</v>
      </c>
      <c r="H350" s="88" t="s">
        <v>7432</v>
      </c>
      <c r="I350" s="57"/>
    </row>
    <row r="351" spans="1:9" ht="39.9" customHeight="1" x14ac:dyDescent="0.2">
      <c r="A351" s="57">
        <v>14</v>
      </c>
      <c r="B351" s="88" t="s">
        <v>7433</v>
      </c>
      <c r="C351" s="88" t="s">
        <v>7434</v>
      </c>
      <c r="D351" s="88" t="s">
        <v>564</v>
      </c>
      <c r="E351" s="52" t="s">
        <v>6974</v>
      </c>
      <c r="F351" s="88" t="s">
        <v>6967</v>
      </c>
      <c r="G351" s="88" t="s">
        <v>7435</v>
      </c>
      <c r="H351" s="88" t="s">
        <v>7436</v>
      </c>
      <c r="I351" s="57"/>
    </row>
    <row r="352" spans="1:9" ht="39.9" customHeight="1" x14ac:dyDescent="0.2">
      <c r="A352" s="57">
        <v>15</v>
      </c>
      <c r="B352" s="88" t="s">
        <v>7437</v>
      </c>
      <c r="C352" s="88" t="s">
        <v>7438</v>
      </c>
      <c r="D352" s="88" t="s">
        <v>143</v>
      </c>
      <c r="E352" s="52" t="s">
        <v>6973</v>
      </c>
      <c r="F352" s="88" t="s">
        <v>6967</v>
      </c>
      <c r="G352" s="88" t="s">
        <v>7439</v>
      </c>
      <c r="H352" s="88" t="s">
        <v>7440</v>
      </c>
      <c r="I352" s="57"/>
    </row>
    <row r="353" spans="1:9" ht="39.9" customHeight="1" x14ac:dyDescent="0.2">
      <c r="A353" s="57">
        <v>16</v>
      </c>
      <c r="B353" s="88" t="s">
        <v>7441</v>
      </c>
      <c r="C353" s="88" t="s">
        <v>7442</v>
      </c>
      <c r="D353" s="88" t="s">
        <v>7443</v>
      </c>
      <c r="E353" s="52" t="s">
        <v>7145</v>
      </c>
      <c r="F353" s="88" t="s">
        <v>6967</v>
      </c>
      <c r="G353" s="88" t="s">
        <v>7444</v>
      </c>
      <c r="H353" s="88" t="s">
        <v>7445</v>
      </c>
      <c r="I353" s="57"/>
    </row>
    <row r="354" spans="1:9" ht="39.9" customHeight="1" x14ac:dyDescent="0.2">
      <c r="A354" s="57">
        <v>17</v>
      </c>
      <c r="B354" s="88" t="s">
        <v>7446</v>
      </c>
      <c r="C354" s="88" t="s">
        <v>7442</v>
      </c>
      <c r="D354" s="88" t="s">
        <v>7443</v>
      </c>
      <c r="E354" s="52" t="s">
        <v>6971</v>
      </c>
      <c r="F354" s="88" t="s">
        <v>6967</v>
      </c>
      <c r="G354" s="88" t="s">
        <v>7447</v>
      </c>
      <c r="H354" s="88" t="s">
        <v>7448</v>
      </c>
      <c r="I354" s="57"/>
    </row>
    <row r="355" spans="1:9" ht="39.9" customHeight="1" x14ac:dyDescent="0.2">
      <c r="A355" s="57">
        <v>18</v>
      </c>
      <c r="B355" s="88" t="s">
        <v>7449</v>
      </c>
      <c r="C355" s="88" t="s">
        <v>7442</v>
      </c>
      <c r="D355" s="88" t="s">
        <v>7443</v>
      </c>
      <c r="E355" s="52" t="s">
        <v>6977</v>
      </c>
      <c r="F355" s="88" t="s">
        <v>6967</v>
      </c>
      <c r="G355" s="88" t="s">
        <v>7450</v>
      </c>
      <c r="H355" s="88" t="s">
        <v>7451</v>
      </c>
      <c r="I355" s="57"/>
    </row>
    <row r="356" spans="1:9" ht="39.9" customHeight="1" x14ac:dyDescent="0.2">
      <c r="A356" s="57">
        <v>19</v>
      </c>
      <c r="B356" s="88" t="s">
        <v>7452</v>
      </c>
      <c r="C356" s="88" t="s">
        <v>7453</v>
      </c>
      <c r="D356" s="88" t="s">
        <v>233</v>
      </c>
      <c r="E356" s="52" t="s">
        <v>6968</v>
      </c>
      <c r="F356" s="88" t="s">
        <v>6967</v>
      </c>
      <c r="G356" s="88" t="s">
        <v>7454</v>
      </c>
      <c r="H356" s="88" t="s">
        <v>7455</v>
      </c>
      <c r="I356" s="57"/>
    </row>
    <row r="357" spans="1:9" ht="39.9" customHeight="1" x14ac:dyDescent="0.2">
      <c r="A357" s="57">
        <v>20</v>
      </c>
      <c r="B357" s="88" t="s">
        <v>7456</v>
      </c>
      <c r="C357" s="88" t="s">
        <v>7457</v>
      </c>
      <c r="D357" s="88" t="s">
        <v>233</v>
      </c>
      <c r="E357" s="52" t="s">
        <v>6970</v>
      </c>
      <c r="F357" s="88" t="s">
        <v>6967</v>
      </c>
      <c r="G357" s="88" t="s">
        <v>7458</v>
      </c>
      <c r="H357" s="88" t="s">
        <v>7459</v>
      </c>
      <c r="I357" s="57"/>
    </row>
    <row r="358" spans="1:9" ht="39.9" customHeight="1" x14ac:dyDescent="0.2">
      <c r="A358" s="57">
        <v>21</v>
      </c>
      <c r="B358" s="88" t="s">
        <v>7460</v>
      </c>
      <c r="C358" s="88" t="s">
        <v>7461</v>
      </c>
      <c r="D358" s="88" t="s">
        <v>233</v>
      </c>
      <c r="E358" s="52" t="s">
        <v>6974</v>
      </c>
      <c r="F358" s="88" t="s">
        <v>6967</v>
      </c>
      <c r="G358" s="88" t="s">
        <v>7462</v>
      </c>
      <c r="H358" s="88" t="s">
        <v>7463</v>
      </c>
      <c r="I358" s="57"/>
    </row>
    <row r="359" spans="1:9" ht="39.9" customHeight="1" x14ac:dyDescent="0.2">
      <c r="A359" s="57">
        <v>22</v>
      </c>
      <c r="B359" s="88" t="s">
        <v>7464</v>
      </c>
      <c r="C359" s="88" t="s">
        <v>7465</v>
      </c>
      <c r="D359" s="88" t="s">
        <v>623</v>
      </c>
      <c r="E359" s="52" t="s">
        <v>6975</v>
      </c>
      <c r="F359" s="88" t="s">
        <v>6967</v>
      </c>
      <c r="G359" s="88" t="s">
        <v>7466</v>
      </c>
      <c r="H359" s="88" t="s">
        <v>7467</v>
      </c>
      <c r="I359" s="57"/>
    </row>
    <row r="360" spans="1:9" ht="39.9" customHeight="1" x14ac:dyDescent="0.2">
      <c r="A360" s="57">
        <v>23</v>
      </c>
      <c r="B360" s="88" t="s">
        <v>7468</v>
      </c>
      <c r="C360" s="88" t="s">
        <v>7469</v>
      </c>
      <c r="D360" s="88" t="s">
        <v>137</v>
      </c>
      <c r="E360" s="52" t="s">
        <v>6966</v>
      </c>
      <c r="F360" s="88" t="s">
        <v>6967</v>
      </c>
      <c r="G360" s="88" t="s">
        <v>7470</v>
      </c>
      <c r="H360" s="88" t="s">
        <v>7471</v>
      </c>
      <c r="I360" s="57"/>
    </row>
    <row r="361" spans="1:9" ht="39.9" customHeight="1" x14ac:dyDescent="0.2">
      <c r="A361" s="57">
        <v>24</v>
      </c>
      <c r="B361" s="88" t="s">
        <v>7472</v>
      </c>
      <c r="C361" s="88" t="s">
        <v>7473</v>
      </c>
      <c r="D361" s="88" t="s">
        <v>1373</v>
      </c>
      <c r="E361" s="52" t="s">
        <v>6966</v>
      </c>
      <c r="F361" s="88" t="s">
        <v>6967</v>
      </c>
      <c r="G361" s="88" t="s">
        <v>7474</v>
      </c>
      <c r="H361" s="88" t="s">
        <v>7475</v>
      </c>
      <c r="I361" s="57"/>
    </row>
    <row r="362" spans="1:9" ht="39.9" customHeight="1" x14ac:dyDescent="0.2">
      <c r="A362" s="57">
        <v>25</v>
      </c>
      <c r="B362" s="88" t="s">
        <v>7476</v>
      </c>
      <c r="C362" s="88" t="s">
        <v>7477</v>
      </c>
      <c r="D362" s="88" t="s">
        <v>626</v>
      </c>
      <c r="E362" s="52" t="s">
        <v>6975</v>
      </c>
      <c r="F362" s="88" t="s">
        <v>6967</v>
      </c>
      <c r="G362" s="88" t="s">
        <v>7478</v>
      </c>
      <c r="H362" s="88" t="s">
        <v>7479</v>
      </c>
      <c r="I362" s="57"/>
    </row>
    <row r="363" spans="1:9" ht="39.9" customHeight="1" x14ac:dyDescent="0.2">
      <c r="A363" s="57">
        <v>26</v>
      </c>
      <c r="B363" s="88" t="s">
        <v>7480</v>
      </c>
      <c r="C363" s="88" t="s">
        <v>7481</v>
      </c>
      <c r="D363" s="88" t="s">
        <v>156</v>
      </c>
      <c r="E363" s="52" t="s">
        <v>6974</v>
      </c>
      <c r="F363" s="88" t="s">
        <v>6967</v>
      </c>
      <c r="G363" s="88" t="s">
        <v>7482</v>
      </c>
      <c r="H363" s="88" t="s">
        <v>7483</v>
      </c>
      <c r="I363" s="57"/>
    </row>
    <row r="364" spans="1:9" ht="39.9" customHeight="1" x14ac:dyDescent="0.2">
      <c r="A364" s="57">
        <v>27</v>
      </c>
      <c r="B364" s="88" t="s">
        <v>7484</v>
      </c>
      <c r="C364" s="88" t="s">
        <v>7485</v>
      </c>
      <c r="D364" s="88" t="s">
        <v>156</v>
      </c>
      <c r="E364" s="52" t="s">
        <v>6968</v>
      </c>
      <c r="F364" s="88" t="s">
        <v>6967</v>
      </c>
      <c r="G364" s="88" t="s">
        <v>7486</v>
      </c>
      <c r="H364" s="88" t="s">
        <v>7487</v>
      </c>
      <c r="I364" s="57"/>
    </row>
    <row r="365" spans="1:9" ht="39.9" customHeight="1" x14ac:dyDescent="0.2">
      <c r="A365" s="57">
        <v>28</v>
      </c>
      <c r="B365" s="88" t="s">
        <v>7488</v>
      </c>
      <c r="C365" s="88" t="s">
        <v>7489</v>
      </c>
      <c r="D365" s="88" t="s">
        <v>140</v>
      </c>
      <c r="E365" s="52" t="s">
        <v>6977</v>
      </c>
      <c r="F365" s="88" t="s">
        <v>6967</v>
      </c>
      <c r="G365" s="88" t="s">
        <v>7490</v>
      </c>
      <c r="H365" s="88" t="s">
        <v>7491</v>
      </c>
      <c r="I365" s="57"/>
    </row>
    <row r="366" spans="1:9" ht="39.9" customHeight="1" x14ac:dyDescent="0.2">
      <c r="A366" s="57">
        <v>29</v>
      </c>
      <c r="B366" s="88" t="s">
        <v>7492</v>
      </c>
      <c r="C366" s="88" t="s">
        <v>7493</v>
      </c>
      <c r="D366" s="88" t="s">
        <v>274</v>
      </c>
      <c r="E366" s="52" t="s">
        <v>6971</v>
      </c>
      <c r="F366" s="88" t="s">
        <v>6967</v>
      </c>
      <c r="G366" s="88" t="s">
        <v>7494</v>
      </c>
      <c r="H366" s="88" t="s">
        <v>7495</v>
      </c>
      <c r="I366" s="57"/>
    </row>
    <row r="367" spans="1:9" ht="39.9" customHeight="1" x14ac:dyDescent="0.2">
      <c r="A367" s="57">
        <v>30</v>
      </c>
      <c r="B367" s="88" t="s">
        <v>7496</v>
      </c>
      <c r="C367" s="88" t="s">
        <v>7497</v>
      </c>
      <c r="D367" s="88" t="s">
        <v>140</v>
      </c>
      <c r="E367" s="52" t="s">
        <v>7145</v>
      </c>
      <c r="F367" s="88" t="s">
        <v>6967</v>
      </c>
      <c r="G367" s="88" t="s">
        <v>7498</v>
      </c>
      <c r="H367" s="88" t="s">
        <v>7499</v>
      </c>
      <c r="I367" s="57"/>
    </row>
    <row r="368" spans="1:9" ht="39.9" customHeight="1" x14ac:dyDescent="0.2">
      <c r="A368" s="57">
        <v>31</v>
      </c>
      <c r="B368" s="88" t="s">
        <v>7500</v>
      </c>
      <c r="C368" s="88" t="s">
        <v>7501</v>
      </c>
      <c r="D368" s="88" t="s">
        <v>243</v>
      </c>
      <c r="E368" s="52" t="s">
        <v>7041</v>
      </c>
      <c r="F368" s="88" t="s">
        <v>6967</v>
      </c>
      <c r="G368" s="88" t="s">
        <v>7502</v>
      </c>
      <c r="H368" s="88" t="s">
        <v>7503</v>
      </c>
      <c r="I368" s="57"/>
    </row>
    <row r="369" spans="1:9" ht="39.9" customHeight="1" x14ac:dyDescent="0.2">
      <c r="A369" s="57">
        <v>32</v>
      </c>
      <c r="B369" s="88" t="s">
        <v>7504</v>
      </c>
      <c r="C369" s="88" t="s">
        <v>7505</v>
      </c>
      <c r="D369" s="88" t="s">
        <v>140</v>
      </c>
      <c r="E369" s="52" t="s">
        <v>6972</v>
      </c>
      <c r="F369" s="88" t="s">
        <v>6967</v>
      </c>
      <c r="G369" s="88" t="s">
        <v>7506</v>
      </c>
      <c r="H369" s="88" t="s">
        <v>7507</v>
      </c>
      <c r="I369" s="57"/>
    </row>
    <row r="370" spans="1:9" ht="39.9" customHeight="1" x14ac:dyDescent="0.2">
      <c r="A370" s="57">
        <v>33</v>
      </c>
      <c r="B370" s="88" t="s">
        <v>7508</v>
      </c>
      <c r="C370" s="88" t="s">
        <v>7509</v>
      </c>
      <c r="D370" s="88" t="s">
        <v>274</v>
      </c>
      <c r="E370" s="52" t="s">
        <v>6977</v>
      </c>
      <c r="F370" s="88" t="s">
        <v>6967</v>
      </c>
      <c r="G370" s="88" t="s">
        <v>7510</v>
      </c>
      <c r="H370" s="88" t="s">
        <v>7511</v>
      </c>
      <c r="I370" s="57"/>
    </row>
    <row r="371" spans="1:9" ht="39.9" customHeight="1" x14ac:dyDescent="0.2">
      <c r="A371" s="57">
        <v>34</v>
      </c>
      <c r="B371" s="88" t="s">
        <v>7512</v>
      </c>
      <c r="C371" s="88" t="s">
        <v>7513</v>
      </c>
      <c r="D371" s="88" t="s">
        <v>143</v>
      </c>
      <c r="E371" s="52" t="s">
        <v>7514</v>
      </c>
      <c r="F371" s="88" t="s">
        <v>6967</v>
      </c>
      <c r="G371" s="88" t="s">
        <v>7515</v>
      </c>
      <c r="H371" s="88" t="s">
        <v>7516</v>
      </c>
      <c r="I371" s="57"/>
    </row>
    <row r="372" spans="1:9" ht="39.9" customHeight="1" x14ac:dyDescent="0.2">
      <c r="A372" s="57">
        <v>35</v>
      </c>
      <c r="B372" s="88" t="s">
        <v>7517</v>
      </c>
      <c r="C372" s="88" t="s">
        <v>7518</v>
      </c>
      <c r="D372" s="88" t="s">
        <v>606</v>
      </c>
      <c r="E372" s="52" t="s">
        <v>6972</v>
      </c>
      <c r="F372" s="88" t="s">
        <v>6967</v>
      </c>
      <c r="G372" s="88" t="s">
        <v>7519</v>
      </c>
      <c r="H372" s="88" t="s">
        <v>7520</v>
      </c>
      <c r="I372" s="57"/>
    </row>
    <row r="373" spans="1:9" ht="39.9" customHeight="1" x14ac:dyDescent="0.2">
      <c r="A373" s="57">
        <v>36</v>
      </c>
      <c r="B373" s="88" t="s">
        <v>7521</v>
      </c>
      <c r="C373" s="88" t="s">
        <v>7522</v>
      </c>
      <c r="D373" s="88" t="s">
        <v>156</v>
      </c>
      <c r="E373" s="52" t="s">
        <v>6946</v>
      </c>
      <c r="F373" s="88" t="s">
        <v>6967</v>
      </c>
      <c r="G373" s="88" t="s">
        <v>7523</v>
      </c>
      <c r="H373" s="88" t="s">
        <v>7524</v>
      </c>
      <c r="I373" s="57"/>
    </row>
    <row r="374" spans="1:9" ht="39.9" customHeight="1" x14ac:dyDescent="0.2">
      <c r="A374" s="57">
        <v>37</v>
      </c>
      <c r="B374" s="88" t="s">
        <v>7525</v>
      </c>
      <c r="C374" s="88" t="s">
        <v>7526</v>
      </c>
      <c r="D374" s="88" t="s">
        <v>238</v>
      </c>
      <c r="E374" s="52" t="s">
        <v>6970</v>
      </c>
      <c r="F374" s="88" t="s">
        <v>6967</v>
      </c>
      <c r="G374" s="88" t="s">
        <v>7527</v>
      </c>
      <c r="H374" s="88" t="s">
        <v>7528</v>
      </c>
      <c r="I374" s="57"/>
    </row>
    <row r="375" spans="1:9" ht="39.9" customHeight="1" x14ac:dyDescent="0.2">
      <c r="A375" s="57">
        <v>38</v>
      </c>
      <c r="B375" s="88" t="s">
        <v>7529</v>
      </c>
      <c r="C375" s="88" t="s">
        <v>7530</v>
      </c>
      <c r="D375" s="88" t="s">
        <v>238</v>
      </c>
      <c r="E375" s="52" t="s">
        <v>7041</v>
      </c>
      <c r="F375" s="88" t="s">
        <v>6967</v>
      </c>
      <c r="G375" s="88" t="s">
        <v>7531</v>
      </c>
      <c r="H375" s="88" t="s">
        <v>7532</v>
      </c>
      <c r="I375" s="57"/>
    </row>
    <row r="376" spans="1:9" ht="39.9" customHeight="1" x14ac:dyDescent="0.2">
      <c r="A376" s="57">
        <v>39</v>
      </c>
      <c r="B376" s="88" t="s">
        <v>7533</v>
      </c>
      <c r="C376" s="88" t="s">
        <v>7534</v>
      </c>
      <c r="D376" s="88" t="s">
        <v>287</v>
      </c>
      <c r="E376" s="52" t="s">
        <v>6971</v>
      </c>
      <c r="F376" s="88" t="s">
        <v>6967</v>
      </c>
      <c r="G376" s="88" t="s">
        <v>7535</v>
      </c>
      <c r="H376" s="88" t="s">
        <v>7536</v>
      </c>
      <c r="I376" s="57"/>
    </row>
    <row r="377" spans="1:9" ht="39.9" customHeight="1" x14ac:dyDescent="0.2">
      <c r="A377" s="57">
        <v>40</v>
      </c>
      <c r="B377" s="88" t="s">
        <v>7537</v>
      </c>
      <c r="C377" s="88" t="s">
        <v>7538</v>
      </c>
      <c r="D377" s="88" t="s">
        <v>143</v>
      </c>
      <c r="E377" s="52" t="s">
        <v>7145</v>
      </c>
      <c r="F377" s="88" t="s">
        <v>6967</v>
      </c>
      <c r="G377" s="88" t="s">
        <v>7539</v>
      </c>
      <c r="H377" s="88" t="s">
        <v>7540</v>
      </c>
      <c r="I377" s="57"/>
    </row>
    <row r="378" spans="1:9" ht="39.9" customHeight="1" x14ac:dyDescent="0.2">
      <c r="A378" s="57">
        <v>41</v>
      </c>
      <c r="B378" s="88" t="s">
        <v>7541</v>
      </c>
      <c r="C378" s="88" t="s">
        <v>7542</v>
      </c>
      <c r="D378" s="88" t="s">
        <v>2362</v>
      </c>
      <c r="E378" s="52" t="s">
        <v>6970</v>
      </c>
      <c r="F378" s="88" t="s">
        <v>6967</v>
      </c>
      <c r="G378" s="88" t="s">
        <v>7543</v>
      </c>
      <c r="H378" s="88" t="s">
        <v>7544</v>
      </c>
      <c r="I378" s="57"/>
    </row>
    <row r="379" spans="1:9" ht="39.9" customHeight="1" x14ac:dyDescent="0.2">
      <c r="A379" s="57">
        <v>42</v>
      </c>
      <c r="B379" s="88" t="s">
        <v>7545</v>
      </c>
      <c r="C379" s="88" t="s">
        <v>7546</v>
      </c>
      <c r="D379" s="88" t="s">
        <v>182</v>
      </c>
      <c r="E379" s="52" t="s">
        <v>6966</v>
      </c>
      <c r="F379" s="88" t="s">
        <v>6967</v>
      </c>
      <c r="G379" s="88" t="s">
        <v>7547</v>
      </c>
      <c r="H379" s="88" t="s">
        <v>7548</v>
      </c>
      <c r="I379" s="57"/>
    </row>
    <row r="380" spans="1:9" ht="39.9" customHeight="1" x14ac:dyDescent="0.2">
      <c r="A380" s="57">
        <v>43</v>
      </c>
      <c r="B380" s="88" t="s">
        <v>7549</v>
      </c>
      <c r="C380" s="88" t="s">
        <v>7550</v>
      </c>
      <c r="D380" s="88" t="s">
        <v>1111</v>
      </c>
      <c r="E380" s="52" t="s">
        <v>7145</v>
      </c>
      <c r="F380" s="88" t="s">
        <v>6967</v>
      </c>
      <c r="G380" s="88" t="s">
        <v>7551</v>
      </c>
      <c r="H380" s="88" t="s">
        <v>7552</v>
      </c>
      <c r="I380" s="57"/>
    </row>
    <row r="381" spans="1:9" ht="39.9" customHeight="1" x14ac:dyDescent="0.2">
      <c r="A381" s="57">
        <v>44</v>
      </c>
      <c r="B381" s="88" t="s">
        <v>7553</v>
      </c>
      <c r="C381" s="88" t="s">
        <v>7554</v>
      </c>
      <c r="D381" s="88" t="s">
        <v>614</v>
      </c>
      <c r="E381" s="52" t="s">
        <v>6971</v>
      </c>
      <c r="F381" s="88" t="s">
        <v>6967</v>
      </c>
      <c r="G381" s="88" t="s">
        <v>7555</v>
      </c>
      <c r="H381" s="88" t="s">
        <v>7556</v>
      </c>
      <c r="I381" s="57"/>
    </row>
    <row r="382" spans="1:9" ht="39.9" customHeight="1" x14ac:dyDescent="0.2">
      <c r="A382" s="57">
        <v>45</v>
      </c>
      <c r="B382" s="88" t="s">
        <v>7557</v>
      </c>
      <c r="C382" s="88" t="s">
        <v>7558</v>
      </c>
      <c r="D382" s="88" t="s">
        <v>626</v>
      </c>
      <c r="E382" s="52" t="s">
        <v>6969</v>
      </c>
      <c r="F382" s="88" t="s">
        <v>6967</v>
      </c>
      <c r="G382" s="88" t="s">
        <v>7559</v>
      </c>
      <c r="H382" s="88" t="s">
        <v>7560</v>
      </c>
      <c r="I382" s="57"/>
    </row>
    <row r="383" spans="1:9" ht="39.9" customHeight="1" x14ac:dyDescent="0.2">
      <c r="A383" s="57">
        <v>46</v>
      </c>
      <c r="B383" s="88" t="s">
        <v>7561</v>
      </c>
      <c r="C383" s="88" t="s">
        <v>7562</v>
      </c>
      <c r="D383" s="88" t="s">
        <v>638</v>
      </c>
      <c r="E383" s="52" t="s">
        <v>6973</v>
      </c>
      <c r="F383" s="88" t="s">
        <v>6967</v>
      </c>
      <c r="G383" s="88" t="s">
        <v>7563</v>
      </c>
      <c r="H383" s="88" t="s">
        <v>7564</v>
      </c>
      <c r="I383" s="57"/>
    </row>
    <row r="384" spans="1:9" ht="39.9" customHeight="1" x14ac:dyDescent="0.2">
      <c r="A384" s="57">
        <v>47</v>
      </c>
      <c r="B384" s="88" t="s">
        <v>7565</v>
      </c>
      <c r="C384" s="88" t="s">
        <v>7566</v>
      </c>
      <c r="D384" s="88" t="s">
        <v>156</v>
      </c>
      <c r="E384" s="52" t="s">
        <v>6977</v>
      </c>
      <c r="F384" s="88" t="s">
        <v>6967</v>
      </c>
      <c r="G384" s="88" t="s">
        <v>7567</v>
      </c>
      <c r="H384" s="88" t="s">
        <v>7568</v>
      </c>
      <c r="I384" s="57"/>
    </row>
    <row r="385" spans="1:9" ht="39.9" customHeight="1" x14ac:dyDescent="0.2">
      <c r="A385" s="57">
        <v>48</v>
      </c>
      <c r="B385" s="88" t="s">
        <v>7569</v>
      </c>
      <c r="C385" s="88" t="s">
        <v>7570</v>
      </c>
      <c r="D385" s="88" t="s">
        <v>148</v>
      </c>
      <c r="E385" s="52" t="s">
        <v>6977</v>
      </c>
      <c r="F385" s="88" t="s">
        <v>6967</v>
      </c>
      <c r="G385" s="88" t="s">
        <v>7571</v>
      </c>
      <c r="H385" s="88" t="s">
        <v>7572</v>
      </c>
      <c r="I385" s="57"/>
    </row>
    <row r="386" spans="1:9" ht="39.9" customHeight="1" x14ac:dyDescent="0.2">
      <c r="A386" s="57">
        <v>49</v>
      </c>
      <c r="B386" s="88" t="s">
        <v>7573</v>
      </c>
      <c r="C386" s="88" t="s">
        <v>7574</v>
      </c>
      <c r="D386" s="88" t="s">
        <v>233</v>
      </c>
      <c r="E386" s="52" t="s">
        <v>6973</v>
      </c>
      <c r="F386" s="88" t="s">
        <v>6967</v>
      </c>
      <c r="G386" s="88" t="s">
        <v>7575</v>
      </c>
      <c r="H386" s="88" t="s">
        <v>7576</v>
      </c>
      <c r="I386" s="57"/>
    </row>
    <row r="387" spans="1:9" ht="39.9" customHeight="1" x14ac:dyDescent="0.2">
      <c r="A387" s="57">
        <v>50</v>
      </c>
      <c r="B387" s="88" t="s">
        <v>7577</v>
      </c>
      <c r="C387" s="88" t="s">
        <v>7578</v>
      </c>
      <c r="D387" s="88" t="s">
        <v>582</v>
      </c>
      <c r="E387" s="52" t="s">
        <v>6972</v>
      </c>
      <c r="F387" s="88" t="s">
        <v>6967</v>
      </c>
      <c r="G387" s="88" t="s">
        <v>7579</v>
      </c>
      <c r="H387" s="88" t="s">
        <v>7580</v>
      </c>
      <c r="I387" s="57"/>
    </row>
    <row r="388" spans="1:9" ht="39.9" customHeight="1" x14ac:dyDescent="0.2">
      <c r="A388" s="57">
        <v>51</v>
      </c>
      <c r="B388" s="88" t="s">
        <v>7581</v>
      </c>
      <c r="C388" s="88" t="s">
        <v>7582</v>
      </c>
      <c r="D388" s="88" t="s">
        <v>848</v>
      </c>
      <c r="E388" s="52" t="s">
        <v>7136</v>
      </c>
      <c r="F388" s="88" t="s">
        <v>6967</v>
      </c>
      <c r="G388" s="88" t="s">
        <v>7583</v>
      </c>
      <c r="H388" s="88" t="s">
        <v>7584</v>
      </c>
      <c r="I388" s="57"/>
    </row>
    <row r="389" spans="1:9" ht="39.9" customHeight="1" x14ac:dyDescent="0.2">
      <c r="A389" s="57"/>
      <c r="B389" s="242" t="s">
        <v>8591</v>
      </c>
      <c r="C389" s="57"/>
      <c r="D389" s="57"/>
      <c r="E389" s="57"/>
      <c r="F389" s="57"/>
      <c r="G389" s="57"/>
      <c r="H389" s="57"/>
      <c r="I389" s="57"/>
    </row>
    <row r="390" spans="1:9" ht="39.9" customHeight="1" thickBot="1" x14ac:dyDescent="0.25">
      <c r="A390" s="57"/>
      <c r="B390" s="43" t="s">
        <v>5362</v>
      </c>
      <c r="C390" s="43" t="s">
        <v>5363</v>
      </c>
      <c r="D390" s="43" t="s">
        <v>5364</v>
      </c>
      <c r="E390" s="180" t="s">
        <v>5365</v>
      </c>
      <c r="F390" s="43" t="s">
        <v>13153</v>
      </c>
      <c r="G390" s="43" t="s">
        <v>5368</v>
      </c>
      <c r="H390" s="43" t="s">
        <v>5367</v>
      </c>
      <c r="I390" s="57"/>
    </row>
    <row r="391" spans="1:9" ht="39.9" customHeight="1" thickTop="1" x14ac:dyDescent="0.2">
      <c r="A391" s="57">
        <v>1</v>
      </c>
      <c r="B391" s="17" t="s">
        <v>8592</v>
      </c>
      <c r="C391" s="237" t="s">
        <v>11099</v>
      </c>
      <c r="D391" s="17" t="s">
        <v>153</v>
      </c>
      <c r="E391" s="227" t="s">
        <v>8453</v>
      </c>
      <c r="F391" s="17" t="s">
        <v>8593</v>
      </c>
      <c r="G391" s="228" t="s">
        <v>8594</v>
      </c>
      <c r="H391" s="17">
        <v>1123859512</v>
      </c>
      <c r="I391" s="57"/>
    </row>
    <row r="392" spans="1:9" ht="39.9" customHeight="1" x14ac:dyDescent="0.2">
      <c r="A392" s="57">
        <v>2</v>
      </c>
      <c r="B392" s="60" t="s">
        <v>8595</v>
      </c>
      <c r="C392" s="238" t="s">
        <v>8596</v>
      </c>
      <c r="D392" s="60" t="s">
        <v>7376</v>
      </c>
      <c r="E392" s="239" t="s">
        <v>8561</v>
      </c>
      <c r="F392" s="60" t="s">
        <v>8597</v>
      </c>
      <c r="G392" s="166" t="s">
        <v>8598</v>
      </c>
      <c r="H392" s="60">
        <v>1123859710</v>
      </c>
      <c r="I392" s="57"/>
    </row>
    <row r="393" spans="1:9" ht="39.9" customHeight="1" x14ac:dyDescent="0.2">
      <c r="A393" s="57">
        <v>3</v>
      </c>
      <c r="B393" s="17" t="s">
        <v>8599</v>
      </c>
      <c r="C393" s="237" t="s">
        <v>8600</v>
      </c>
      <c r="D393" s="17" t="s">
        <v>638</v>
      </c>
      <c r="E393" s="227" t="s">
        <v>8391</v>
      </c>
      <c r="F393" s="17" t="s">
        <v>8601</v>
      </c>
      <c r="G393" s="228" t="s">
        <v>8602</v>
      </c>
      <c r="H393" s="17">
        <v>1123859520</v>
      </c>
      <c r="I393" s="57"/>
    </row>
    <row r="394" spans="1:9" ht="39.9" customHeight="1" x14ac:dyDescent="0.2">
      <c r="A394" s="57">
        <v>4</v>
      </c>
      <c r="B394" s="17" t="s">
        <v>8603</v>
      </c>
      <c r="C394" s="237" t="s">
        <v>8604</v>
      </c>
      <c r="D394" s="17" t="s">
        <v>1860</v>
      </c>
      <c r="E394" s="227" t="s">
        <v>8448</v>
      </c>
      <c r="F394" s="17" t="s">
        <v>8605</v>
      </c>
      <c r="G394" s="228" t="s">
        <v>8606</v>
      </c>
      <c r="H394" s="17">
        <v>1123859587</v>
      </c>
      <c r="I394" s="57"/>
    </row>
    <row r="395" spans="1:9" ht="39.9" customHeight="1" x14ac:dyDescent="0.2">
      <c r="A395" s="57">
        <v>5</v>
      </c>
      <c r="B395" s="17" t="s">
        <v>8607</v>
      </c>
      <c r="C395" s="237" t="s">
        <v>8608</v>
      </c>
      <c r="D395" s="17" t="s">
        <v>148</v>
      </c>
      <c r="E395" s="227" t="s">
        <v>8448</v>
      </c>
      <c r="F395" s="17" t="s">
        <v>8609</v>
      </c>
      <c r="G395" s="228" t="s">
        <v>8610</v>
      </c>
      <c r="H395" s="17">
        <v>1123859967</v>
      </c>
      <c r="I395" s="57"/>
    </row>
    <row r="396" spans="1:9" ht="39.9" customHeight="1" x14ac:dyDescent="0.2">
      <c r="A396" s="57">
        <v>6</v>
      </c>
      <c r="B396" s="17" t="s">
        <v>8611</v>
      </c>
      <c r="C396" s="237" t="s">
        <v>8612</v>
      </c>
      <c r="D396" s="17" t="s">
        <v>221</v>
      </c>
      <c r="E396" s="227" t="s">
        <v>8471</v>
      </c>
      <c r="F396" s="17" t="s">
        <v>8613</v>
      </c>
      <c r="G396" s="228" t="s">
        <v>8614</v>
      </c>
      <c r="H396" s="17">
        <v>1123859892</v>
      </c>
      <c r="I396" s="57"/>
    </row>
    <row r="397" spans="1:9" ht="39.9" customHeight="1" x14ac:dyDescent="0.2">
      <c r="A397" s="57">
        <v>7</v>
      </c>
      <c r="B397" s="17" t="s">
        <v>8615</v>
      </c>
      <c r="C397" s="237" t="s">
        <v>8616</v>
      </c>
      <c r="D397" s="17" t="s">
        <v>221</v>
      </c>
      <c r="E397" s="227" t="s">
        <v>8425</v>
      </c>
      <c r="F397" s="17" t="s">
        <v>8617</v>
      </c>
      <c r="G397" s="228" t="s">
        <v>8618</v>
      </c>
      <c r="H397" s="17">
        <v>1123859975</v>
      </c>
      <c r="I397" s="57"/>
    </row>
    <row r="398" spans="1:9" ht="39.9" customHeight="1" x14ac:dyDescent="0.2">
      <c r="A398" s="57">
        <v>8</v>
      </c>
      <c r="B398" s="17" t="s">
        <v>8619</v>
      </c>
      <c r="C398" s="237" t="s">
        <v>8620</v>
      </c>
      <c r="D398" s="17" t="s">
        <v>156</v>
      </c>
      <c r="E398" s="227" t="s">
        <v>8391</v>
      </c>
      <c r="F398" s="17" t="s">
        <v>8621</v>
      </c>
      <c r="G398" s="228" t="s">
        <v>8622</v>
      </c>
      <c r="H398" s="17">
        <v>1123859991</v>
      </c>
      <c r="I398" s="57"/>
    </row>
    <row r="399" spans="1:9" ht="39.9" customHeight="1" x14ac:dyDescent="0.2">
      <c r="A399" s="57">
        <v>9</v>
      </c>
      <c r="B399" s="17" t="s">
        <v>8623</v>
      </c>
      <c r="C399" s="237" t="s">
        <v>8624</v>
      </c>
      <c r="D399" s="17" t="s">
        <v>182</v>
      </c>
      <c r="E399" s="227" t="s">
        <v>8480</v>
      </c>
      <c r="F399" s="17" t="s">
        <v>8625</v>
      </c>
      <c r="G399" s="228" t="s">
        <v>8626</v>
      </c>
      <c r="H399" s="17">
        <v>1123860007</v>
      </c>
      <c r="I399" s="57"/>
    </row>
    <row r="400" spans="1:9" ht="39.9" customHeight="1" x14ac:dyDescent="0.2">
      <c r="A400" s="57">
        <v>10</v>
      </c>
      <c r="B400" s="17" t="s">
        <v>8627</v>
      </c>
      <c r="C400" s="237" t="s">
        <v>8628</v>
      </c>
      <c r="D400" s="17" t="s">
        <v>156</v>
      </c>
      <c r="E400" s="227" t="s">
        <v>8548</v>
      </c>
      <c r="F400" s="17" t="s">
        <v>8629</v>
      </c>
      <c r="G400" s="228" t="s">
        <v>8630</v>
      </c>
      <c r="H400" s="17">
        <v>1123860015</v>
      </c>
      <c r="I400" s="57"/>
    </row>
    <row r="401" spans="1:9" ht="39.9" customHeight="1" x14ac:dyDescent="0.2">
      <c r="A401" s="57">
        <v>11</v>
      </c>
      <c r="B401" s="17" t="s">
        <v>8631</v>
      </c>
      <c r="C401" s="237" t="s">
        <v>8632</v>
      </c>
      <c r="D401" s="17" t="s">
        <v>179</v>
      </c>
      <c r="E401" s="227" t="s">
        <v>8448</v>
      </c>
      <c r="F401" s="17" t="s">
        <v>8633</v>
      </c>
      <c r="G401" s="228" t="s">
        <v>8634</v>
      </c>
      <c r="H401" s="17">
        <v>1123859785</v>
      </c>
      <c r="I401" s="57"/>
    </row>
    <row r="402" spans="1:9" ht="39.9" customHeight="1" x14ac:dyDescent="0.2">
      <c r="A402" s="57">
        <v>12</v>
      </c>
      <c r="B402" s="17" t="s">
        <v>8635</v>
      </c>
      <c r="C402" s="237" t="s">
        <v>8636</v>
      </c>
      <c r="D402" s="17" t="s">
        <v>2182</v>
      </c>
      <c r="E402" s="227" t="s">
        <v>8371</v>
      </c>
      <c r="F402" s="17" t="s">
        <v>8637</v>
      </c>
      <c r="G402" s="228" t="s">
        <v>8638</v>
      </c>
      <c r="H402" s="17">
        <v>1123859793</v>
      </c>
      <c r="I402" s="57"/>
    </row>
    <row r="403" spans="1:9" ht="39.9" customHeight="1" x14ac:dyDescent="0.2">
      <c r="A403" s="57">
        <v>13</v>
      </c>
      <c r="B403" s="17" t="s">
        <v>8639</v>
      </c>
      <c r="C403" s="237" t="s">
        <v>8640</v>
      </c>
      <c r="D403" s="17" t="s">
        <v>2204</v>
      </c>
      <c r="E403" s="227" t="s">
        <v>8570</v>
      </c>
      <c r="F403" s="17" t="s">
        <v>8641</v>
      </c>
      <c r="G403" s="228" t="s">
        <v>8642</v>
      </c>
      <c r="H403" s="17">
        <v>1123860049</v>
      </c>
      <c r="I403" s="57"/>
    </row>
    <row r="404" spans="1:9" ht="39.9" customHeight="1" x14ac:dyDescent="0.2">
      <c r="A404" s="57">
        <v>14</v>
      </c>
      <c r="B404" s="17" t="s">
        <v>8643</v>
      </c>
      <c r="C404" s="237" t="s">
        <v>8644</v>
      </c>
      <c r="D404" s="17" t="s">
        <v>8645</v>
      </c>
      <c r="E404" s="227" t="s">
        <v>8406</v>
      </c>
      <c r="F404" s="17" t="s">
        <v>8646</v>
      </c>
      <c r="G404" s="228" t="s">
        <v>8647</v>
      </c>
      <c r="H404" s="17">
        <v>1123860114</v>
      </c>
      <c r="I404" s="57"/>
    </row>
    <row r="405" spans="1:9" ht="39.9" customHeight="1" x14ac:dyDescent="0.2">
      <c r="A405" s="57">
        <v>15</v>
      </c>
      <c r="B405" s="17" t="s">
        <v>8648</v>
      </c>
      <c r="C405" s="237" t="s">
        <v>8649</v>
      </c>
      <c r="D405" s="17" t="s">
        <v>221</v>
      </c>
      <c r="E405" s="227" t="s">
        <v>8391</v>
      </c>
      <c r="F405" s="17" t="s">
        <v>8650</v>
      </c>
      <c r="G405" s="228" t="s">
        <v>8651</v>
      </c>
      <c r="H405" s="17">
        <v>1123860247</v>
      </c>
      <c r="I405" s="57"/>
    </row>
    <row r="406" spans="1:9" ht="39.9" customHeight="1" x14ac:dyDescent="0.2">
      <c r="A406" s="57">
        <v>16</v>
      </c>
      <c r="B406" s="17" t="s">
        <v>8652</v>
      </c>
      <c r="C406" s="237" t="s">
        <v>8653</v>
      </c>
      <c r="D406" s="17" t="s">
        <v>140</v>
      </c>
      <c r="E406" s="227" t="s">
        <v>8654</v>
      </c>
      <c r="F406" s="17" t="s">
        <v>8655</v>
      </c>
      <c r="G406" s="228" t="s">
        <v>8656</v>
      </c>
      <c r="H406" s="17">
        <v>1123860254</v>
      </c>
      <c r="I406" s="57"/>
    </row>
    <row r="407" spans="1:9" ht="39.9" customHeight="1" x14ac:dyDescent="0.2">
      <c r="A407" s="57">
        <v>17</v>
      </c>
      <c r="B407" s="17" t="s">
        <v>8657</v>
      </c>
      <c r="C407" s="237" t="s">
        <v>8658</v>
      </c>
      <c r="D407" s="17" t="s">
        <v>140</v>
      </c>
      <c r="E407" s="227" t="s">
        <v>8376</v>
      </c>
      <c r="F407" s="17" t="s">
        <v>8659</v>
      </c>
      <c r="G407" s="228" t="s">
        <v>8660</v>
      </c>
      <c r="H407" s="17">
        <v>1123860262</v>
      </c>
      <c r="I407" s="57"/>
    </row>
    <row r="408" spans="1:9" ht="39.9" customHeight="1" x14ac:dyDescent="0.2">
      <c r="A408" s="57">
        <v>18</v>
      </c>
      <c r="B408" s="17" t="s">
        <v>8661</v>
      </c>
      <c r="C408" s="237" t="s">
        <v>8662</v>
      </c>
      <c r="D408" s="17" t="s">
        <v>233</v>
      </c>
      <c r="E408" s="227" t="s">
        <v>8411</v>
      </c>
      <c r="F408" s="17" t="s">
        <v>8663</v>
      </c>
      <c r="G408" s="228" t="s">
        <v>8664</v>
      </c>
      <c r="H408" s="17">
        <v>1123860270</v>
      </c>
      <c r="I408" s="57"/>
    </row>
    <row r="409" spans="1:9" ht="39.9" customHeight="1" x14ac:dyDescent="0.2">
      <c r="A409" s="57">
        <v>19</v>
      </c>
      <c r="B409" s="17" t="s">
        <v>8665</v>
      </c>
      <c r="C409" s="237" t="s">
        <v>8666</v>
      </c>
      <c r="D409" s="17" t="s">
        <v>140</v>
      </c>
      <c r="E409" s="227" t="s">
        <v>8561</v>
      </c>
      <c r="F409" s="17" t="s">
        <v>8667</v>
      </c>
      <c r="G409" s="228" t="s">
        <v>8668</v>
      </c>
      <c r="H409" s="17">
        <v>1123860239</v>
      </c>
      <c r="I409" s="57"/>
    </row>
    <row r="410" spans="1:9" ht="39.9" customHeight="1" x14ac:dyDescent="0.2">
      <c r="A410" s="57">
        <v>20</v>
      </c>
      <c r="B410" s="17" t="s">
        <v>8669</v>
      </c>
      <c r="C410" s="237" t="s">
        <v>8670</v>
      </c>
      <c r="D410" s="17" t="s">
        <v>233</v>
      </c>
      <c r="E410" s="227" t="s">
        <v>8671</v>
      </c>
      <c r="F410" s="17" t="s">
        <v>8672</v>
      </c>
      <c r="G410" s="228" t="s">
        <v>8673</v>
      </c>
      <c r="H410" s="17">
        <v>1123860221</v>
      </c>
      <c r="I410" s="57"/>
    </row>
    <row r="411" spans="1:9" ht="39.9" customHeight="1" x14ac:dyDescent="0.2">
      <c r="A411" s="57">
        <v>21</v>
      </c>
      <c r="B411" s="17" t="s">
        <v>8674</v>
      </c>
      <c r="C411" s="237" t="s">
        <v>8675</v>
      </c>
      <c r="D411" s="17" t="s">
        <v>156</v>
      </c>
      <c r="E411" s="227" t="s">
        <v>8458</v>
      </c>
      <c r="F411" s="17" t="s">
        <v>8676</v>
      </c>
      <c r="G411" s="228" t="s">
        <v>8677</v>
      </c>
      <c r="H411" s="17">
        <v>1123860288</v>
      </c>
      <c r="I411" s="57"/>
    </row>
    <row r="412" spans="1:9" ht="39.9" customHeight="1" x14ac:dyDescent="0.2">
      <c r="A412" s="57">
        <v>22</v>
      </c>
      <c r="B412" s="17" t="s">
        <v>8678</v>
      </c>
      <c r="C412" s="237" t="s">
        <v>8679</v>
      </c>
      <c r="D412" s="17" t="s">
        <v>140</v>
      </c>
      <c r="E412" s="227" t="s">
        <v>8680</v>
      </c>
      <c r="F412" s="17" t="s">
        <v>8681</v>
      </c>
      <c r="G412" s="228" t="s">
        <v>8682</v>
      </c>
      <c r="H412" s="17">
        <v>1123860387</v>
      </c>
      <c r="I412" s="57"/>
    </row>
    <row r="413" spans="1:9" ht="39.9" customHeight="1" x14ac:dyDescent="0.2">
      <c r="A413" s="57">
        <v>23</v>
      </c>
      <c r="B413" s="17" t="s">
        <v>8683</v>
      </c>
      <c r="C413" s="237" t="s">
        <v>8684</v>
      </c>
      <c r="D413" s="17" t="s">
        <v>156</v>
      </c>
      <c r="E413" s="227" t="s">
        <v>8680</v>
      </c>
      <c r="F413" s="17" t="s">
        <v>8685</v>
      </c>
      <c r="G413" s="228" t="s">
        <v>8686</v>
      </c>
      <c r="H413" s="17">
        <v>1123860296</v>
      </c>
      <c r="I413" s="57"/>
    </row>
    <row r="414" spans="1:9" ht="39.9" customHeight="1" x14ac:dyDescent="0.2">
      <c r="A414" s="57">
        <v>24</v>
      </c>
      <c r="B414" s="17" t="s">
        <v>8687</v>
      </c>
      <c r="C414" s="237" t="s">
        <v>8688</v>
      </c>
      <c r="D414" s="17" t="s">
        <v>153</v>
      </c>
      <c r="E414" s="227" t="s">
        <v>8439</v>
      </c>
      <c r="F414" s="17" t="s">
        <v>8689</v>
      </c>
      <c r="G414" s="228" t="s">
        <v>8690</v>
      </c>
      <c r="H414" s="17">
        <v>1123860304</v>
      </c>
      <c r="I414" s="57"/>
    </row>
    <row r="415" spans="1:9" ht="39.9" customHeight="1" x14ac:dyDescent="0.2">
      <c r="A415" s="57">
        <v>25</v>
      </c>
      <c r="B415" s="17" t="s">
        <v>8691</v>
      </c>
      <c r="C415" s="237" t="s">
        <v>8692</v>
      </c>
      <c r="D415" s="17" t="s">
        <v>230</v>
      </c>
      <c r="E415" s="227" t="s">
        <v>8522</v>
      </c>
      <c r="F415" s="17" t="s">
        <v>8693</v>
      </c>
      <c r="G415" s="228" t="s">
        <v>8694</v>
      </c>
      <c r="H415" s="17">
        <v>1123860379</v>
      </c>
      <c r="I415" s="57"/>
    </row>
    <row r="416" spans="1:9" ht="39.9" customHeight="1" x14ac:dyDescent="0.2">
      <c r="A416" s="57">
        <v>26</v>
      </c>
      <c r="B416" s="17" t="s">
        <v>8695</v>
      </c>
      <c r="C416" s="237" t="s">
        <v>8696</v>
      </c>
      <c r="D416" s="17" t="s">
        <v>274</v>
      </c>
      <c r="E416" s="227" t="s">
        <v>8522</v>
      </c>
      <c r="F416" s="17" t="s">
        <v>8697</v>
      </c>
      <c r="G416" s="228" t="s">
        <v>8698</v>
      </c>
      <c r="H416" s="17">
        <v>1123860338</v>
      </c>
      <c r="I416" s="57"/>
    </row>
    <row r="417" spans="1:9" ht="39.9" customHeight="1" x14ac:dyDescent="0.2">
      <c r="A417" s="57">
        <v>27</v>
      </c>
      <c r="B417" s="17" t="s">
        <v>8699</v>
      </c>
      <c r="C417" s="237" t="s">
        <v>8700</v>
      </c>
      <c r="D417" s="17" t="s">
        <v>140</v>
      </c>
      <c r="E417" s="227" t="s">
        <v>8366</v>
      </c>
      <c r="F417" s="17" t="s">
        <v>8701</v>
      </c>
      <c r="G417" s="228" t="s">
        <v>8702</v>
      </c>
      <c r="H417" s="17">
        <v>1123860312</v>
      </c>
      <c r="I417" s="57"/>
    </row>
    <row r="418" spans="1:9" ht="39.9" customHeight="1" x14ac:dyDescent="0.2">
      <c r="A418" s="57">
        <v>28</v>
      </c>
      <c r="B418" s="17" t="s">
        <v>8703</v>
      </c>
      <c r="C418" s="237" t="s">
        <v>8704</v>
      </c>
      <c r="D418" s="17" t="s">
        <v>8705</v>
      </c>
      <c r="E418" s="227" t="s">
        <v>8448</v>
      </c>
      <c r="F418" s="17" t="s">
        <v>8706</v>
      </c>
      <c r="G418" s="228" t="s">
        <v>8707</v>
      </c>
      <c r="H418" s="17">
        <v>1123860395</v>
      </c>
      <c r="I418" s="57"/>
    </row>
    <row r="419" spans="1:9" ht="39.9" customHeight="1" x14ac:dyDescent="0.2">
      <c r="A419" s="57">
        <v>29</v>
      </c>
      <c r="B419" s="17" t="s">
        <v>8708</v>
      </c>
      <c r="C419" s="237" t="s">
        <v>8709</v>
      </c>
      <c r="D419" s="17" t="s">
        <v>156</v>
      </c>
      <c r="E419" s="227" t="s">
        <v>8371</v>
      </c>
      <c r="F419" s="17" t="s">
        <v>8710</v>
      </c>
      <c r="G419" s="228" t="s">
        <v>8711</v>
      </c>
      <c r="H419" s="17">
        <v>1123860346</v>
      </c>
      <c r="I419" s="57"/>
    </row>
    <row r="420" spans="1:9" ht="39.9" customHeight="1" x14ac:dyDescent="0.2">
      <c r="A420" s="57">
        <v>30</v>
      </c>
      <c r="B420" s="17" t="s">
        <v>8712</v>
      </c>
      <c r="C420" s="237" t="s">
        <v>8713</v>
      </c>
      <c r="D420" s="17" t="s">
        <v>221</v>
      </c>
      <c r="E420" s="227" t="s">
        <v>8411</v>
      </c>
      <c r="F420" s="17" t="s">
        <v>8714</v>
      </c>
      <c r="G420" s="228" t="s">
        <v>8715</v>
      </c>
      <c r="H420" s="17">
        <v>1123860353</v>
      </c>
      <c r="I420" s="57"/>
    </row>
    <row r="421" spans="1:9" ht="39.9" customHeight="1" x14ac:dyDescent="0.2">
      <c r="A421" s="57">
        <v>31</v>
      </c>
      <c r="B421" s="17" t="s">
        <v>8716</v>
      </c>
      <c r="C421" s="237" t="s">
        <v>8717</v>
      </c>
      <c r="D421" s="17" t="s">
        <v>137</v>
      </c>
      <c r="E421" s="227" t="s">
        <v>8411</v>
      </c>
      <c r="F421" s="17" t="s">
        <v>8718</v>
      </c>
      <c r="G421" s="228" t="s">
        <v>8719</v>
      </c>
      <c r="H421" s="17">
        <v>1123860361</v>
      </c>
      <c r="I421" s="57"/>
    </row>
    <row r="422" spans="1:9" ht="39.9" customHeight="1" x14ac:dyDescent="0.2">
      <c r="A422" s="57">
        <v>32</v>
      </c>
      <c r="B422" s="17" t="s">
        <v>8720</v>
      </c>
      <c r="C422" s="237" t="s">
        <v>8721</v>
      </c>
      <c r="D422" s="17" t="s">
        <v>143</v>
      </c>
      <c r="E422" s="227" t="s">
        <v>8411</v>
      </c>
      <c r="F422" s="17" t="s">
        <v>8722</v>
      </c>
      <c r="G422" s="228" t="s">
        <v>8723</v>
      </c>
      <c r="H422" s="17">
        <v>1123860320</v>
      </c>
      <c r="I422" s="57"/>
    </row>
    <row r="423" spans="1:9" ht="39.9" customHeight="1" x14ac:dyDescent="0.2">
      <c r="A423" s="57">
        <v>33</v>
      </c>
      <c r="B423" s="17" t="s">
        <v>8724</v>
      </c>
      <c r="C423" s="237" t="s">
        <v>8725</v>
      </c>
      <c r="D423" s="17" t="s">
        <v>140</v>
      </c>
      <c r="E423" s="227" t="s">
        <v>8726</v>
      </c>
      <c r="F423" s="17" t="s">
        <v>8727</v>
      </c>
      <c r="G423" s="228" t="s">
        <v>8728</v>
      </c>
      <c r="H423" s="17">
        <v>1123860403</v>
      </c>
      <c r="I423" s="57"/>
    </row>
    <row r="424" spans="1:9" ht="39.9" customHeight="1" x14ac:dyDescent="0.2">
      <c r="A424" s="57">
        <v>34</v>
      </c>
      <c r="B424" s="17" t="s">
        <v>8729</v>
      </c>
      <c r="C424" s="237" t="s">
        <v>8730</v>
      </c>
      <c r="D424" s="17" t="s">
        <v>137</v>
      </c>
      <c r="E424" s="227" t="s">
        <v>8671</v>
      </c>
      <c r="F424" s="17" t="s">
        <v>8731</v>
      </c>
      <c r="G424" s="228" t="s">
        <v>8732</v>
      </c>
      <c r="H424" s="17">
        <v>1123860122</v>
      </c>
      <c r="I424" s="57"/>
    </row>
    <row r="425" spans="1:9" ht="39.9" customHeight="1" x14ac:dyDescent="0.2">
      <c r="A425" s="57">
        <v>35</v>
      </c>
      <c r="B425" s="17" t="s">
        <v>8733</v>
      </c>
      <c r="C425" s="237" t="s">
        <v>8734</v>
      </c>
      <c r="D425" s="17" t="s">
        <v>269</v>
      </c>
      <c r="E425" s="227" t="s">
        <v>8735</v>
      </c>
      <c r="F425" s="17" t="s">
        <v>8736</v>
      </c>
      <c r="G425" s="228" t="s">
        <v>8737</v>
      </c>
      <c r="H425" s="17">
        <v>1123860130</v>
      </c>
      <c r="I425" s="57"/>
    </row>
    <row r="426" spans="1:9" ht="39.9" customHeight="1" x14ac:dyDescent="0.2">
      <c r="A426" s="57">
        <v>36</v>
      </c>
      <c r="B426" s="17" t="s">
        <v>8738</v>
      </c>
      <c r="C426" s="237" t="s">
        <v>8739</v>
      </c>
      <c r="D426" s="17" t="s">
        <v>238</v>
      </c>
      <c r="E426" s="227" t="s">
        <v>8425</v>
      </c>
      <c r="F426" s="17" t="s">
        <v>8740</v>
      </c>
      <c r="G426" s="228" t="s">
        <v>8741</v>
      </c>
      <c r="H426" s="17">
        <v>1123860155</v>
      </c>
      <c r="I426" s="57"/>
    </row>
    <row r="427" spans="1:9" ht="39.9" customHeight="1" x14ac:dyDescent="0.2">
      <c r="A427" s="57">
        <v>37</v>
      </c>
      <c r="B427" s="17" t="s">
        <v>8742</v>
      </c>
      <c r="C427" s="237" t="s">
        <v>8743</v>
      </c>
      <c r="D427" s="17" t="s">
        <v>579</v>
      </c>
      <c r="E427" s="227" t="s">
        <v>8744</v>
      </c>
      <c r="F427" s="17" t="s">
        <v>8745</v>
      </c>
      <c r="G427" s="228" t="s">
        <v>8746</v>
      </c>
      <c r="H427" s="17">
        <v>1123860189</v>
      </c>
      <c r="I427" s="57"/>
    </row>
    <row r="428" spans="1:9" ht="39.9" customHeight="1" x14ac:dyDescent="0.2">
      <c r="A428" s="57">
        <v>38</v>
      </c>
      <c r="B428" s="17" t="s">
        <v>8747</v>
      </c>
      <c r="C428" s="237" t="s">
        <v>8748</v>
      </c>
      <c r="D428" s="17" t="s">
        <v>564</v>
      </c>
      <c r="E428" s="227" t="s">
        <v>8453</v>
      </c>
      <c r="F428" s="17" t="s">
        <v>8749</v>
      </c>
      <c r="G428" s="228" t="s">
        <v>8750</v>
      </c>
      <c r="H428" s="17">
        <v>1123860197</v>
      </c>
      <c r="I428" s="57"/>
    </row>
    <row r="429" spans="1:9" ht="39.9" customHeight="1" x14ac:dyDescent="0.2">
      <c r="A429" s="57">
        <v>39</v>
      </c>
      <c r="B429" s="17" t="s">
        <v>8751</v>
      </c>
      <c r="C429" s="237" t="s">
        <v>8752</v>
      </c>
      <c r="D429" s="17" t="s">
        <v>221</v>
      </c>
      <c r="E429" s="227" t="s">
        <v>8371</v>
      </c>
      <c r="F429" s="17" t="s">
        <v>8753</v>
      </c>
      <c r="G429" s="228" t="s">
        <v>8754</v>
      </c>
      <c r="H429" s="17">
        <v>1123860163</v>
      </c>
      <c r="I429" s="57"/>
    </row>
    <row r="430" spans="1:9" ht="39.9" customHeight="1" x14ac:dyDescent="0.2">
      <c r="A430" s="57">
        <v>40</v>
      </c>
      <c r="B430" s="17" t="s">
        <v>8755</v>
      </c>
      <c r="C430" s="237" t="s">
        <v>8756</v>
      </c>
      <c r="D430" s="17" t="s">
        <v>156</v>
      </c>
      <c r="E430" s="227" t="s">
        <v>8411</v>
      </c>
      <c r="F430" s="17" t="s">
        <v>8757</v>
      </c>
      <c r="G430" s="228" t="s">
        <v>8758</v>
      </c>
      <c r="H430" s="17">
        <v>1123860213</v>
      </c>
      <c r="I430" s="57"/>
    </row>
    <row r="431" spans="1:9" ht="39.9" customHeight="1" x14ac:dyDescent="0.2">
      <c r="A431" s="57">
        <v>41</v>
      </c>
      <c r="B431" s="17" t="s">
        <v>8759</v>
      </c>
      <c r="C431" s="237" t="s">
        <v>8760</v>
      </c>
      <c r="D431" s="17" t="s">
        <v>140</v>
      </c>
      <c r="E431" s="227" t="s">
        <v>8411</v>
      </c>
      <c r="F431" s="17" t="s">
        <v>8761</v>
      </c>
      <c r="G431" s="228" t="s">
        <v>8762</v>
      </c>
      <c r="H431" s="17">
        <v>1123860205</v>
      </c>
      <c r="I431" s="57"/>
    </row>
    <row r="432" spans="1:9" ht="39.9" customHeight="1" x14ac:dyDescent="0.2">
      <c r="A432" s="57">
        <v>42</v>
      </c>
      <c r="B432" s="17" t="s">
        <v>8763</v>
      </c>
      <c r="C432" s="237" t="s">
        <v>8764</v>
      </c>
      <c r="D432" s="17" t="s">
        <v>140</v>
      </c>
      <c r="E432" s="227" t="s">
        <v>8411</v>
      </c>
      <c r="F432" s="17" t="s">
        <v>8765</v>
      </c>
      <c r="G432" s="228" t="s">
        <v>8766</v>
      </c>
      <c r="H432" s="17">
        <v>1123860171</v>
      </c>
      <c r="I432" s="57"/>
    </row>
    <row r="433" spans="1:9" ht="39.9" customHeight="1" x14ac:dyDescent="0.2">
      <c r="A433" s="57">
        <v>43</v>
      </c>
      <c r="B433" s="17" t="s">
        <v>8767</v>
      </c>
      <c r="C433" s="237" t="s">
        <v>8768</v>
      </c>
      <c r="D433" s="17" t="s">
        <v>230</v>
      </c>
      <c r="E433" s="227" t="s">
        <v>8769</v>
      </c>
      <c r="F433" s="17" t="s">
        <v>8770</v>
      </c>
      <c r="G433" s="228" t="s">
        <v>8771</v>
      </c>
      <c r="H433" s="17">
        <v>1123860411</v>
      </c>
      <c r="I433" s="57"/>
    </row>
    <row r="434" spans="1:9" ht="39.9" customHeight="1" x14ac:dyDescent="0.2">
      <c r="A434" s="57">
        <v>44</v>
      </c>
      <c r="B434" s="17" t="s">
        <v>8772</v>
      </c>
      <c r="C434" s="237" t="s">
        <v>8773</v>
      </c>
      <c r="D434" s="17" t="s">
        <v>243</v>
      </c>
      <c r="E434" s="227" t="s">
        <v>8726</v>
      </c>
      <c r="F434" s="17" t="s">
        <v>8774</v>
      </c>
      <c r="G434" s="228" t="s">
        <v>8775</v>
      </c>
      <c r="H434" s="17">
        <v>1123860478</v>
      </c>
      <c r="I434" s="57"/>
    </row>
    <row r="435" spans="1:9" ht="39.9" customHeight="1" x14ac:dyDescent="0.2">
      <c r="A435" s="57">
        <v>45</v>
      </c>
      <c r="B435" s="17" t="s">
        <v>8776</v>
      </c>
      <c r="C435" s="237" t="s">
        <v>8777</v>
      </c>
      <c r="D435" s="17" t="s">
        <v>579</v>
      </c>
      <c r="E435" s="227" t="s">
        <v>8425</v>
      </c>
      <c r="F435" s="17" t="s">
        <v>8778</v>
      </c>
      <c r="G435" s="228" t="s">
        <v>8779</v>
      </c>
      <c r="H435" s="17">
        <v>1123860148</v>
      </c>
      <c r="I435" s="57"/>
    </row>
    <row r="436" spans="1:9" ht="39.9" customHeight="1" x14ac:dyDescent="0.2">
      <c r="A436" s="57">
        <v>46</v>
      </c>
      <c r="B436" s="17" t="s">
        <v>8780</v>
      </c>
      <c r="C436" s="237" t="s">
        <v>8781</v>
      </c>
      <c r="D436" s="17" t="s">
        <v>233</v>
      </c>
      <c r="E436" s="227" t="s">
        <v>8448</v>
      </c>
      <c r="F436" s="17" t="s">
        <v>8782</v>
      </c>
      <c r="G436" s="228" t="s">
        <v>8783</v>
      </c>
      <c r="H436" s="17">
        <v>1123860437</v>
      </c>
      <c r="I436" s="57"/>
    </row>
    <row r="437" spans="1:9" ht="39.9" customHeight="1" x14ac:dyDescent="0.2">
      <c r="A437" s="57">
        <v>47</v>
      </c>
      <c r="B437" s="17" t="s">
        <v>8784</v>
      </c>
      <c r="C437" s="237" t="s">
        <v>8785</v>
      </c>
      <c r="D437" s="17" t="s">
        <v>233</v>
      </c>
      <c r="E437" s="227" t="s">
        <v>8376</v>
      </c>
      <c r="F437" s="17" t="s">
        <v>8786</v>
      </c>
      <c r="G437" s="228" t="s">
        <v>8787</v>
      </c>
      <c r="H437" s="17">
        <v>1123860429</v>
      </c>
      <c r="I437" s="57"/>
    </row>
    <row r="438" spans="1:9" ht="39.9" customHeight="1" x14ac:dyDescent="0.2">
      <c r="A438" s="57">
        <v>48</v>
      </c>
      <c r="B438" s="17" t="s">
        <v>8788</v>
      </c>
      <c r="C438" s="237" t="s">
        <v>8789</v>
      </c>
      <c r="D438" s="17" t="s">
        <v>230</v>
      </c>
      <c r="E438" s="227" t="s">
        <v>8376</v>
      </c>
      <c r="F438" s="17" t="s">
        <v>8790</v>
      </c>
      <c r="G438" s="228" t="s">
        <v>8791</v>
      </c>
      <c r="H438" s="17">
        <v>1123860452</v>
      </c>
      <c r="I438" s="57"/>
    </row>
    <row r="439" spans="1:9" ht="39.9" customHeight="1" x14ac:dyDescent="0.2">
      <c r="A439" s="57">
        <v>49</v>
      </c>
      <c r="B439" s="17" t="s">
        <v>8792</v>
      </c>
      <c r="C439" s="237" t="s">
        <v>8793</v>
      </c>
      <c r="D439" s="17" t="s">
        <v>140</v>
      </c>
      <c r="E439" s="227" t="s">
        <v>8439</v>
      </c>
      <c r="F439" s="17" t="s">
        <v>8794</v>
      </c>
      <c r="G439" s="228" t="s">
        <v>8795</v>
      </c>
      <c r="H439" s="17">
        <v>1123860445</v>
      </c>
      <c r="I439" s="57"/>
    </row>
    <row r="440" spans="1:9" ht="39.9" customHeight="1" x14ac:dyDescent="0.2">
      <c r="A440" s="57">
        <v>50</v>
      </c>
      <c r="B440" s="17" t="s">
        <v>8796</v>
      </c>
      <c r="C440" s="237" t="s">
        <v>8797</v>
      </c>
      <c r="D440" s="17" t="s">
        <v>156</v>
      </c>
      <c r="E440" s="227" t="s">
        <v>8371</v>
      </c>
      <c r="F440" s="17" t="s">
        <v>8798</v>
      </c>
      <c r="G440" s="228" t="s">
        <v>8799</v>
      </c>
      <c r="H440" s="17">
        <v>1123860460</v>
      </c>
      <c r="I440" s="57"/>
    </row>
    <row r="441" spans="1:9" ht="39.9" customHeight="1" x14ac:dyDescent="0.2">
      <c r="A441" s="57"/>
      <c r="B441" s="243" t="s">
        <v>13865</v>
      </c>
      <c r="C441" s="57"/>
      <c r="D441" s="57"/>
      <c r="E441" s="57"/>
      <c r="F441" s="57"/>
      <c r="G441" s="57"/>
      <c r="H441" s="57"/>
      <c r="I441" s="57"/>
    </row>
    <row r="442" spans="1:9" ht="39.9" customHeight="1" thickBot="1" x14ac:dyDescent="0.25">
      <c r="A442" s="57"/>
      <c r="B442" s="43" t="s">
        <v>5362</v>
      </c>
      <c r="C442" s="43" t="s">
        <v>5363</v>
      </c>
      <c r="D442" s="43" t="s">
        <v>5364</v>
      </c>
      <c r="E442" s="180" t="s">
        <v>5365</v>
      </c>
      <c r="F442" s="43" t="s">
        <v>5366</v>
      </c>
      <c r="G442" s="43" t="s">
        <v>5368</v>
      </c>
      <c r="H442" s="43" t="s">
        <v>5367</v>
      </c>
      <c r="I442" s="57"/>
    </row>
    <row r="443" spans="1:9" ht="39.9" customHeight="1" thickTop="1" x14ac:dyDescent="0.2">
      <c r="A443" s="57">
        <v>1</v>
      </c>
      <c r="B443" s="237" t="s">
        <v>13669</v>
      </c>
      <c r="C443" s="17" t="s">
        <v>13670</v>
      </c>
      <c r="D443" s="17" t="s">
        <v>1362</v>
      </c>
      <c r="E443" s="227" t="s">
        <v>8726</v>
      </c>
      <c r="F443" s="17" t="s">
        <v>13863</v>
      </c>
      <c r="G443" s="228" t="s">
        <v>13671</v>
      </c>
      <c r="H443" s="17" t="s">
        <v>13672</v>
      </c>
      <c r="I443" s="57"/>
    </row>
    <row r="444" spans="1:9" ht="39.9" customHeight="1" x14ac:dyDescent="0.2">
      <c r="A444" s="57">
        <v>2</v>
      </c>
      <c r="B444" s="17" t="s">
        <v>13673</v>
      </c>
      <c r="C444" s="17" t="s">
        <v>13674</v>
      </c>
      <c r="D444" s="17" t="s">
        <v>269</v>
      </c>
      <c r="E444" s="227" t="s">
        <v>11533</v>
      </c>
      <c r="F444" s="17" t="s">
        <v>13864</v>
      </c>
      <c r="G444" s="228" t="s">
        <v>13675</v>
      </c>
      <c r="H444" s="17" t="s">
        <v>13676</v>
      </c>
      <c r="I444" s="57"/>
    </row>
    <row r="445" spans="1:9" ht="39.9" customHeight="1" x14ac:dyDescent="0.2">
      <c r="A445" s="57">
        <v>3</v>
      </c>
      <c r="B445" s="17" t="s">
        <v>13677</v>
      </c>
      <c r="C445" s="17" t="s">
        <v>13678</v>
      </c>
      <c r="D445" s="17" t="s">
        <v>9355</v>
      </c>
      <c r="E445" s="227" t="s">
        <v>11531</v>
      </c>
      <c r="F445" s="17" t="s">
        <v>13864</v>
      </c>
      <c r="G445" s="228" t="s">
        <v>13679</v>
      </c>
      <c r="H445" s="17" t="s">
        <v>13680</v>
      </c>
      <c r="I445" s="57"/>
    </row>
    <row r="446" spans="1:9" ht="39.9" customHeight="1" x14ac:dyDescent="0.2">
      <c r="A446" s="57">
        <v>4</v>
      </c>
      <c r="B446" s="17" t="s">
        <v>13681</v>
      </c>
      <c r="C446" s="17" t="s">
        <v>13682</v>
      </c>
      <c r="D446" s="17" t="s">
        <v>1860</v>
      </c>
      <c r="E446" s="227" t="s">
        <v>9133</v>
      </c>
      <c r="F446" s="17" t="s">
        <v>13864</v>
      </c>
      <c r="G446" s="228" t="s">
        <v>13683</v>
      </c>
      <c r="H446" s="17" t="s">
        <v>13684</v>
      </c>
      <c r="I446" s="57"/>
    </row>
    <row r="447" spans="1:9" ht="39.9" customHeight="1" x14ac:dyDescent="0.2">
      <c r="A447" s="57">
        <v>5</v>
      </c>
      <c r="B447" s="17" t="s">
        <v>13685</v>
      </c>
      <c r="C447" s="17" t="s">
        <v>13686</v>
      </c>
      <c r="D447" s="17" t="s">
        <v>233</v>
      </c>
      <c r="E447" s="227" t="s">
        <v>11541</v>
      </c>
      <c r="F447" s="17" t="s">
        <v>13864</v>
      </c>
      <c r="G447" s="228" t="s">
        <v>13687</v>
      </c>
      <c r="H447" s="17" t="s">
        <v>13688</v>
      </c>
      <c r="I447" s="57"/>
    </row>
    <row r="448" spans="1:9" ht="39.9" customHeight="1" x14ac:dyDescent="0.2">
      <c r="A448" s="57">
        <v>6</v>
      </c>
      <c r="B448" s="17" t="s">
        <v>13689</v>
      </c>
      <c r="C448" s="17" t="s">
        <v>13690</v>
      </c>
      <c r="D448" s="17" t="s">
        <v>233</v>
      </c>
      <c r="E448" s="227" t="s">
        <v>9133</v>
      </c>
      <c r="F448" s="17" t="s">
        <v>13864</v>
      </c>
      <c r="G448" s="228" t="s">
        <v>13691</v>
      </c>
      <c r="H448" s="17" t="s">
        <v>13692</v>
      </c>
      <c r="I448" s="57"/>
    </row>
    <row r="449" spans="1:9" ht="39.9" customHeight="1" x14ac:dyDescent="0.2">
      <c r="A449" s="57">
        <v>7</v>
      </c>
      <c r="B449" s="17" t="s">
        <v>13693</v>
      </c>
      <c r="C449" s="17" t="s">
        <v>13694</v>
      </c>
      <c r="D449" s="17" t="s">
        <v>153</v>
      </c>
      <c r="E449" s="227" t="s">
        <v>11539</v>
      </c>
      <c r="F449" s="17" t="s">
        <v>13864</v>
      </c>
      <c r="G449" s="228" t="s">
        <v>13695</v>
      </c>
      <c r="H449" s="17" t="s">
        <v>13696</v>
      </c>
      <c r="I449" s="57"/>
    </row>
    <row r="450" spans="1:9" ht="39.9" customHeight="1" x14ac:dyDescent="0.2">
      <c r="A450" s="57">
        <v>8</v>
      </c>
      <c r="B450" s="17" t="s">
        <v>13697</v>
      </c>
      <c r="C450" s="17" t="s">
        <v>13698</v>
      </c>
      <c r="D450" s="17" t="s">
        <v>614</v>
      </c>
      <c r="E450" s="227" t="s">
        <v>11539</v>
      </c>
      <c r="F450" s="17" t="s">
        <v>13864</v>
      </c>
      <c r="G450" s="228" t="s">
        <v>13699</v>
      </c>
      <c r="H450" s="17" t="s">
        <v>13700</v>
      </c>
      <c r="I450" s="57"/>
    </row>
    <row r="451" spans="1:9" ht="39.9" customHeight="1" x14ac:dyDescent="0.2">
      <c r="A451" s="57">
        <v>9</v>
      </c>
      <c r="B451" s="17" t="s">
        <v>13701</v>
      </c>
      <c r="C451" s="17" t="s">
        <v>13702</v>
      </c>
      <c r="D451" s="17" t="s">
        <v>137</v>
      </c>
      <c r="E451" s="227" t="s">
        <v>11531</v>
      </c>
      <c r="F451" s="17" t="s">
        <v>13864</v>
      </c>
      <c r="G451" s="228" t="s">
        <v>13703</v>
      </c>
      <c r="H451" s="17" t="s">
        <v>13704</v>
      </c>
      <c r="I451" s="57"/>
    </row>
    <row r="452" spans="1:9" ht="39.9" customHeight="1" x14ac:dyDescent="0.2">
      <c r="A452" s="57">
        <v>10</v>
      </c>
      <c r="B452" s="240" t="s">
        <v>13705</v>
      </c>
      <c r="C452" s="17" t="s">
        <v>13706</v>
      </c>
      <c r="D452" s="17" t="s">
        <v>1308</v>
      </c>
      <c r="E452" s="227" t="s">
        <v>11541</v>
      </c>
      <c r="F452" s="17" t="s">
        <v>13864</v>
      </c>
      <c r="G452" s="228" t="s">
        <v>13707</v>
      </c>
      <c r="H452" s="17" t="s">
        <v>13708</v>
      </c>
      <c r="I452" s="57"/>
    </row>
    <row r="453" spans="1:9" ht="39.9" customHeight="1" x14ac:dyDescent="0.2">
      <c r="A453" s="57">
        <v>11</v>
      </c>
      <c r="B453" s="17" t="s">
        <v>13709</v>
      </c>
      <c r="C453" s="17" t="s">
        <v>13710</v>
      </c>
      <c r="D453" s="17" t="s">
        <v>221</v>
      </c>
      <c r="E453" s="227" t="s">
        <v>11539</v>
      </c>
      <c r="F453" s="17" t="s">
        <v>13864</v>
      </c>
      <c r="G453" s="228" t="s">
        <v>13711</v>
      </c>
      <c r="H453" s="17" t="s">
        <v>13712</v>
      </c>
      <c r="I453" s="57"/>
    </row>
    <row r="454" spans="1:9" ht="39.9" customHeight="1" x14ac:dyDescent="0.2">
      <c r="A454" s="57">
        <v>12</v>
      </c>
      <c r="B454" s="17" t="s">
        <v>13713</v>
      </c>
      <c r="C454" s="17" t="s">
        <v>13714</v>
      </c>
      <c r="D454" s="17" t="s">
        <v>2362</v>
      </c>
      <c r="E454" s="227" t="s">
        <v>11533</v>
      </c>
      <c r="F454" s="17" t="s">
        <v>13864</v>
      </c>
      <c r="G454" s="228" t="s">
        <v>13715</v>
      </c>
      <c r="H454" s="17" t="s">
        <v>13716</v>
      </c>
      <c r="I454" s="57"/>
    </row>
    <row r="455" spans="1:9" ht="39.9" customHeight="1" x14ac:dyDescent="0.2">
      <c r="A455" s="57">
        <v>13</v>
      </c>
      <c r="B455" s="17" t="s">
        <v>13717</v>
      </c>
      <c r="C455" s="17" t="s">
        <v>13718</v>
      </c>
      <c r="D455" s="17" t="s">
        <v>287</v>
      </c>
      <c r="E455" s="227" t="s">
        <v>11617</v>
      </c>
      <c r="F455" s="17" t="s">
        <v>13864</v>
      </c>
      <c r="G455" s="228" t="s">
        <v>13719</v>
      </c>
      <c r="H455" s="17" t="s">
        <v>13720</v>
      </c>
      <c r="I455" s="57"/>
    </row>
    <row r="456" spans="1:9" ht="39.9" customHeight="1" x14ac:dyDescent="0.2">
      <c r="A456" s="57">
        <v>14</v>
      </c>
      <c r="B456" s="17" t="s">
        <v>13721</v>
      </c>
      <c r="C456" s="17" t="s">
        <v>13722</v>
      </c>
      <c r="D456" s="17" t="s">
        <v>626</v>
      </c>
      <c r="E456" s="227" t="s">
        <v>11632</v>
      </c>
      <c r="F456" s="17" t="s">
        <v>13864</v>
      </c>
      <c r="G456" s="228" t="s">
        <v>13723</v>
      </c>
      <c r="H456" s="17" t="s">
        <v>13724</v>
      </c>
      <c r="I456" s="57"/>
    </row>
    <row r="457" spans="1:9" ht="39.9" customHeight="1" x14ac:dyDescent="0.2">
      <c r="A457" s="57">
        <v>15</v>
      </c>
      <c r="B457" s="17" t="s">
        <v>13725</v>
      </c>
      <c r="C457" s="17" t="s">
        <v>13726</v>
      </c>
      <c r="D457" s="17" t="s">
        <v>179</v>
      </c>
      <c r="E457" s="227" t="s">
        <v>11532</v>
      </c>
      <c r="F457" s="17" t="s">
        <v>13864</v>
      </c>
      <c r="G457" s="228" t="s">
        <v>13727</v>
      </c>
      <c r="H457" s="17" t="s">
        <v>13728</v>
      </c>
      <c r="I457" s="57"/>
    </row>
    <row r="458" spans="1:9" ht="39.9" customHeight="1" x14ac:dyDescent="0.2">
      <c r="A458" s="57">
        <v>16</v>
      </c>
      <c r="B458" s="17" t="s">
        <v>13729</v>
      </c>
      <c r="C458" s="17" t="s">
        <v>13730</v>
      </c>
      <c r="D458" s="17" t="s">
        <v>269</v>
      </c>
      <c r="E458" s="227" t="s">
        <v>11533</v>
      </c>
      <c r="F458" s="17" t="s">
        <v>13864</v>
      </c>
      <c r="G458" s="228" t="s">
        <v>13731</v>
      </c>
      <c r="H458" s="17" t="s">
        <v>13732</v>
      </c>
      <c r="I458" s="57"/>
    </row>
    <row r="459" spans="1:9" ht="39.9" customHeight="1" x14ac:dyDescent="0.2">
      <c r="A459" s="57">
        <v>17</v>
      </c>
      <c r="B459" s="17" t="s">
        <v>8772</v>
      </c>
      <c r="C459" s="17" t="s">
        <v>13733</v>
      </c>
      <c r="D459" s="17" t="s">
        <v>243</v>
      </c>
      <c r="E459" s="227" t="s">
        <v>8726</v>
      </c>
      <c r="F459" s="17" t="s">
        <v>13864</v>
      </c>
      <c r="G459" s="228" t="s">
        <v>13734</v>
      </c>
      <c r="H459" s="17" t="s">
        <v>13735</v>
      </c>
      <c r="I459" s="57"/>
    </row>
    <row r="460" spans="1:9" ht="39.9" customHeight="1" x14ac:dyDescent="0.2">
      <c r="A460" s="57">
        <v>18</v>
      </c>
      <c r="B460" s="17" t="s">
        <v>13736</v>
      </c>
      <c r="C460" s="17" t="s">
        <v>13737</v>
      </c>
      <c r="D460" s="17" t="s">
        <v>153</v>
      </c>
      <c r="E460" s="227" t="s">
        <v>9133</v>
      </c>
      <c r="F460" s="17" t="s">
        <v>13864</v>
      </c>
      <c r="G460" s="228" t="s">
        <v>13738</v>
      </c>
      <c r="H460" s="17" t="s">
        <v>13739</v>
      </c>
      <c r="I460" s="57"/>
    </row>
    <row r="461" spans="1:9" ht="39.9" customHeight="1" x14ac:dyDescent="0.2">
      <c r="A461" s="57">
        <v>19</v>
      </c>
      <c r="B461" s="17" t="s">
        <v>13740</v>
      </c>
      <c r="C461" s="17" t="s">
        <v>7720</v>
      </c>
      <c r="D461" s="17" t="s">
        <v>140</v>
      </c>
      <c r="E461" s="227" t="s">
        <v>11533</v>
      </c>
      <c r="F461" s="17" t="s">
        <v>13864</v>
      </c>
      <c r="G461" s="228" t="s">
        <v>13741</v>
      </c>
      <c r="H461" s="17" t="s">
        <v>13742</v>
      </c>
      <c r="I461" s="57"/>
    </row>
    <row r="462" spans="1:9" ht="39.9" customHeight="1" x14ac:dyDescent="0.2">
      <c r="A462" s="57">
        <v>20</v>
      </c>
      <c r="B462" s="17" t="s">
        <v>13743</v>
      </c>
      <c r="C462" s="17" t="s">
        <v>13744</v>
      </c>
      <c r="D462" s="17" t="s">
        <v>143</v>
      </c>
      <c r="E462" s="227" t="s">
        <v>11531</v>
      </c>
      <c r="F462" s="17" t="s">
        <v>13864</v>
      </c>
      <c r="G462" s="228" t="s">
        <v>13745</v>
      </c>
      <c r="H462" s="17" t="s">
        <v>13746</v>
      </c>
      <c r="I462" s="57"/>
    </row>
    <row r="463" spans="1:9" ht="39.9" customHeight="1" x14ac:dyDescent="0.2">
      <c r="A463" s="57">
        <v>21</v>
      </c>
      <c r="B463" s="17" t="s">
        <v>13747</v>
      </c>
      <c r="C463" s="17" t="s">
        <v>13748</v>
      </c>
      <c r="D463" s="17" t="s">
        <v>140</v>
      </c>
      <c r="E463" s="227" t="s">
        <v>11533</v>
      </c>
      <c r="F463" s="17" t="s">
        <v>13864</v>
      </c>
      <c r="G463" s="228" t="s">
        <v>13749</v>
      </c>
      <c r="H463" s="17" t="s">
        <v>13750</v>
      </c>
      <c r="I463" s="57"/>
    </row>
    <row r="464" spans="1:9" ht="39.9" customHeight="1" x14ac:dyDescent="0.2">
      <c r="A464" s="57">
        <v>22</v>
      </c>
      <c r="B464" s="17" t="s">
        <v>13751</v>
      </c>
      <c r="C464" s="17" t="s">
        <v>7698</v>
      </c>
      <c r="D464" s="17" t="s">
        <v>140</v>
      </c>
      <c r="E464" s="227" t="s">
        <v>8726</v>
      </c>
      <c r="F464" s="17" t="s">
        <v>13864</v>
      </c>
      <c r="G464" s="228" t="s">
        <v>13752</v>
      </c>
      <c r="H464" s="17" t="s">
        <v>13753</v>
      </c>
      <c r="I464" s="57"/>
    </row>
    <row r="465" spans="1:9" ht="39.9" customHeight="1" x14ac:dyDescent="0.2">
      <c r="A465" s="57">
        <v>23</v>
      </c>
      <c r="B465" s="17" t="s">
        <v>13754</v>
      </c>
      <c r="C465" s="17" t="s">
        <v>13755</v>
      </c>
      <c r="D465" s="17" t="s">
        <v>626</v>
      </c>
      <c r="E465" s="227" t="s">
        <v>11539</v>
      </c>
      <c r="F465" s="17" t="s">
        <v>13864</v>
      </c>
      <c r="G465" s="228" t="s">
        <v>13756</v>
      </c>
      <c r="H465" s="17" t="s">
        <v>13757</v>
      </c>
      <c r="I465" s="57"/>
    </row>
    <row r="466" spans="1:9" ht="39.9" customHeight="1" x14ac:dyDescent="0.2">
      <c r="A466" s="57">
        <v>24</v>
      </c>
      <c r="B466" s="17" t="s">
        <v>13758</v>
      </c>
      <c r="C466" s="17" t="s">
        <v>13759</v>
      </c>
      <c r="D466" s="17" t="s">
        <v>9359</v>
      </c>
      <c r="E466" s="227" t="s">
        <v>11542</v>
      </c>
      <c r="F466" s="17" t="s">
        <v>13864</v>
      </c>
      <c r="G466" s="228" t="s">
        <v>13760</v>
      </c>
      <c r="H466" s="17" t="s">
        <v>13761</v>
      </c>
      <c r="I466" s="57"/>
    </row>
    <row r="467" spans="1:9" ht="39.9" customHeight="1" x14ac:dyDescent="0.2">
      <c r="A467" s="57">
        <v>25</v>
      </c>
      <c r="B467" s="17" t="s">
        <v>13762</v>
      </c>
      <c r="C467" s="17" t="s">
        <v>13763</v>
      </c>
      <c r="D467" s="17" t="s">
        <v>143</v>
      </c>
      <c r="E467" s="227" t="s">
        <v>11531</v>
      </c>
      <c r="F467" s="17" t="s">
        <v>13864</v>
      </c>
      <c r="G467" s="228" t="s">
        <v>13764</v>
      </c>
      <c r="H467" s="17" t="s">
        <v>13765</v>
      </c>
      <c r="I467" s="57"/>
    </row>
    <row r="468" spans="1:9" ht="39.9" customHeight="1" x14ac:dyDescent="0.2">
      <c r="A468" s="57">
        <v>26</v>
      </c>
      <c r="B468" s="17" t="s">
        <v>13766</v>
      </c>
      <c r="C468" s="17" t="s">
        <v>13767</v>
      </c>
      <c r="D468" s="17" t="s">
        <v>140</v>
      </c>
      <c r="E468" s="227" t="s">
        <v>11541</v>
      </c>
      <c r="F468" s="17" t="s">
        <v>13864</v>
      </c>
      <c r="G468" s="228" t="s">
        <v>13768</v>
      </c>
      <c r="H468" s="17" t="s">
        <v>13769</v>
      </c>
      <c r="I468" s="57"/>
    </row>
    <row r="469" spans="1:9" ht="39.9" customHeight="1" x14ac:dyDescent="0.2">
      <c r="A469" s="57">
        <v>27</v>
      </c>
      <c r="B469" s="17" t="s">
        <v>13770</v>
      </c>
      <c r="C469" s="17" t="s">
        <v>13771</v>
      </c>
      <c r="D469" s="17" t="s">
        <v>243</v>
      </c>
      <c r="E469" s="227" t="s">
        <v>11536</v>
      </c>
      <c r="F469" s="17" t="s">
        <v>13864</v>
      </c>
      <c r="G469" s="228" t="s">
        <v>13772</v>
      </c>
      <c r="H469" s="17" t="s">
        <v>13773</v>
      </c>
      <c r="I469" s="57"/>
    </row>
    <row r="470" spans="1:9" ht="39.9" customHeight="1" x14ac:dyDescent="0.2">
      <c r="A470" s="57">
        <v>28</v>
      </c>
      <c r="B470" s="17" t="s">
        <v>13774</v>
      </c>
      <c r="C470" s="17" t="s">
        <v>13775</v>
      </c>
      <c r="D470" s="17" t="s">
        <v>156</v>
      </c>
      <c r="E470" s="227" t="s">
        <v>11533</v>
      </c>
      <c r="F470" s="17" t="s">
        <v>13864</v>
      </c>
      <c r="G470" s="228" t="s">
        <v>13776</v>
      </c>
      <c r="H470" s="17" t="s">
        <v>13777</v>
      </c>
      <c r="I470" s="57"/>
    </row>
    <row r="471" spans="1:9" ht="39.9" customHeight="1" x14ac:dyDescent="0.2">
      <c r="A471" s="57">
        <v>29</v>
      </c>
      <c r="B471" s="17" t="s">
        <v>13778</v>
      </c>
      <c r="C471" s="17" t="s">
        <v>13779</v>
      </c>
      <c r="D471" s="17" t="s">
        <v>221</v>
      </c>
      <c r="E471" s="227" t="s">
        <v>11539</v>
      </c>
      <c r="F471" s="17" t="s">
        <v>13864</v>
      </c>
      <c r="G471" s="228" t="s">
        <v>13780</v>
      </c>
      <c r="H471" s="17" t="s">
        <v>13781</v>
      </c>
      <c r="I471" s="57"/>
    </row>
    <row r="472" spans="1:9" ht="39.9" customHeight="1" x14ac:dyDescent="0.2">
      <c r="A472" s="57">
        <v>30</v>
      </c>
      <c r="B472" s="17" t="s">
        <v>13782</v>
      </c>
      <c r="C472" s="17" t="s">
        <v>13783</v>
      </c>
      <c r="D472" s="17" t="s">
        <v>230</v>
      </c>
      <c r="E472" s="227" t="s">
        <v>11539</v>
      </c>
      <c r="F472" s="17" t="s">
        <v>13864</v>
      </c>
      <c r="G472" s="228" t="s">
        <v>13784</v>
      </c>
      <c r="H472" s="17" t="s">
        <v>13785</v>
      </c>
      <c r="I472" s="57"/>
    </row>
    <row r="473" spans="1:9" ht="39.9" customHeight="1" x14ac:dyDescent="0.2">
      <c r="A473" s="57">
        <v>31</v>
      </c>
      <c r="B473" s="17" t="s">
        <v>13786</v>
      </c>
      <c r="C473" s="17" t="s">
        <v>13787</v>
      </c>
      <c r="D473" s="17" t="s">
        <v>221</v>
      </c>
      <c r="E473" s="227" t="s">
        <v>11541</v>
      </c>
      <c r="F473" s="17" t="s">
        <v>13864</v>
      </c>
      <c r="G473" s="228" t="s">
        <v>13788</v>
      </c>
      <c r="H473" s="17" t="s">
        <v>13789</v>
      </c>
      <c r="I473" s="57"/>
    </row>
    <row r="474" spans="1:9" ht="39.9" customHeight="1" x14ac:dyDescent="0.2">
      <c r="A474" s="57">
        <v>32</v>
      </c>
      <c r="B474" s="17" t="s">
        <v>13790</v>
      </c>
      <c r="C474" s="17" t="s">
        <v>13791</v>
      </c>
      <c r="D474" s="17" t="s">
        <v>140</v>
      </c>
      <c r="E474" s="227" t="s">
        <v>11532</v>
      </c>
      <c r="F474" s="17" t="s">
        <v>13864</v>
      </c>
      <c r="G474" s="228" t="s">
        <v>13792</v>
      </c>
      <c r="H474" s="17" t="s">
        <v>13793</v>
      </c>
      <c r="I474" s="57"/>
    </row>
    <row r="475" spans="1:9" ht="39.9" customHeight="1" x14ac:dyDescent="0.2">
      <c r="A475" s="57">
        <v>33</v>
      </c>
      <c r="B475" s="17" t="s">
        <v>13794</v>
      </c>
      <c r="C475" s="17" t="s">
        <v>13795</v>
      </c>
      <c r="D475" s="17" t="s">
        <v>274</v>
      </c>
      <c r="E475" s="227" t="s">
        <v>11533</v>
      </c>
      <c r="F475" s="17" t="s">
        <v>13864</v>
      </c>
      <c r="G475" s="228" t="s">
        <v>13796</v>
      </c>
      <c r="H475" s="17" t="s">
        <v>13797</v>
      </c>
      <c r="I475" s="57"/>
    </row>
    <row r="476" spans="1:9" ht="39.9" customHeight="1" x14ac:dyDescent="0.2">
      <c r="A476" s="57">
        <v>34</v>
      </c>
      <c r="B476" s="17" t="s">
        <v>13798</v>
      </c>
      <c r="C476" s="17" t="s">
        <v>13799</v>
      </c>
      <c r="D476" s="17" t="s">
        <v>233</v>
      </c>
      <c r="E476" s="227" t="s">
        <v>11532</v>
      </c>
      <c r="F476" s="17" t="s">
        <v>13864</v>
      </c>
      <c r="G476" s="228" t="s">
        <v>13800</v>
      </c>
      <c r="H476" s="17" t="s">
        <v>13801</v>
      </c>
      <c r="I476" s="57"/>
    </row>
    <row r="477" spans="1:9" ht="39.9" customHeight="1" x14ac:dyDescent="0.2">
      <c r="A477" s="57">
        <v>35</v>
      </c>
      <c r="B477" s="17" t="s">
        <v>13802</v>
      </c>
      <c r="C477" s="17" t="s">
        <v>7414</v>
      </c>
      <c r="D477" s="17" t="s">
        <v>274</v>
      </c>
      <c r="E477" s="227" t="s">
        <v>11539</v>
      </c>
      <c r="F477" s="17" t="s">
        <v>13864</v>
      </c>
      <c r="G477" s="228" t="s">
        <v>13803</v>
      </c>
      <c r="H477" s="17" t="s">
        <v>13804</v>
      </c>
      <c r="I477" s="57"/>
    </row>
    <row r="478" spans="1:9" ht="39.9" customHeight="1" x14ac:dyDescent="0.2">
      <c r="A478" s="57">
        <v>36</v>
      </c>
      <c r="B478" s="17" t="s">
        <v>13805</v>
      </c>
      <c r="C478" s="17" t="s">
        <v>13806</v>
      </c>
      <c r="D478" s="17" t="s">
        <v>140</v>
      </c>
      <c r="E478" s="227" t="s">
        <v>11541</v>
      </c>
      <c r="F478" s="17" t="s">
        <v>13864</v>
      </c>
      <c r="G478" s="228" t="s">
        <v>13807</v>
      </c>
      <c r="H478" s="17" t="s">
        <v>13808</v>
      </c>
      <c r="I478" s="57"/>
    </row>
    <row r="479" spans="1:9" ht="39.9" customHeight="1" x14ac:dyDescent="0.2">
      <c r="A479" s="57">
        <v>37</v>
      </c>
      <c r="B479" s="17" t="s">
        <v>13809</v>
      </c>
      <c r="C479" s="17" t="s">
        <v>13744</v>
      </c>
      <c r="D479" s="17" t="s">
        <v>143</v>
      </c>
      <c r="E479" s="227" t="s">
        <v>11544</v>
      </c>
      <c r="F479" s="17" t="s">
        <v>13864</v>
      </c>
      <c r="G479" s="228" t="s">
        <v>13810</v>
      </c>
      <c r="H479" s="17" t="s">
        <v>13811</v>
      </c>
      <c r="I479" s="57"/>
    </row>
    <row r="480" spans="1:9" ht="39.9" customHeight="1" x14ac:dyDescent="0.2">
      <c r="A480" s="57">
        <v>38</v>
      </c>
      <c r="B480" s="17" t="s">
        <v>13812</v>
      </c>
      <c r="C480" s="17" t="s">
        <v>13813</v>
      </c>
      <c r="D480" s="17" t="s">
        <v>230</v>
      </c>
      <c r="E480" s="227" t="s">
        <v>11545</v>
      </c>
      <c r="F480" s="17" t="s">
        <v>13864</v>
      </c>
      <c r="G480" s="228" t="s">
        <v>13814</v>
      </c>
      <c r="H480" s="17" t="s">
        <v>13815</v>
      </c>
      <c r="I480" s="57"/>
    </row>
    <row r="481" spans="1:9" ht="39.9" customHeight="1" x14ac:dyDescent="0.2">
      <c r="A481" s="57">
        <v>39</v>
      </c>
      <c r="B481" s="17" t="s">
        <v>13816</v>
      </c>
      <c r="C481" s="17" t="s">
        <v>13817</v>
      </c>
      <c r="D481" s="17" t="s">
        <v>9359</v>
      </c>
      <c r="E481" s="227" t="s">
        <v>11617</v>
      </c>
      <c r="F481" s="17" t="s">
        <v>13864</v>
      </c>
      <c r="G481" s="228" t="s">
        <v>13818</v>
      </c>
      <c r="H481" s="17" t="s">
        <v>13819</v>
      </c>
      <c r="I481" s="57"/>
    </row>
    <row r="482" spans="1:9" ht="39.9" customHeight="1" x14ac:dyDescent="0.2">
      <c r="A482" s="57">
        <v>40</v>
      </c>
      <c r="B482" s="17" t="s">
        <v>13820</v>
      </c>
      <c r="C482" s="17" t="s">
        <v>13821</v>
      </c>
      <c r="D482" s="17" t="s">
        <v>230</v>
      </c>
      <c r="E482" s="227" t="s">
        <v>11538</v>
      </c>
      <c r="F482" s="17" t="s">
        <v>13864</v>
      </c>
      <c r="G482" s="228" t="s">
        <v>13822</v>
      </c>
      <c r="H482" s="17" t="s">
        <v>13823</v>
      </c>
      <c r="I482" s="57"/>
    </row>
    <row r="483" spans="1:9" ht="39.9" customHeight="1" x14ac:dyDescent="0.2">
      <c r="A483" s="57">
        <v>41</v>
      </c>
      <c r="B483" s="17" t="s">
        <v>13824</v>
      </c>
      <c r="C483" s="17" t="s">
        <v>13825</v>
      </c>
      <c r="D483" s="17" t="s">
        <v>143</v>
      </c>
      <c r="E483" s="227" t="s">
        <v>11545</v>
      </c>
      <c r="F483" s="17" t="s">
        <v>13864</v>
      </c>
      <c r="G483" s="228" t="s">
        <v>13826</v>
      </c>
      <c r="H483" s="17" t="s">
        <v>13827</v>
      </c>
      <c r="I483" s="57"/>
    </row>
    <row r="484" spans="1:9" ht="39.9" customHeight="1" x14ac:dyDescent="0.2">
      <c r="A484" s="57">
        <v>42</v>
      </c>
      <c r="B484" s="17" t="s">
        <v>13828</v>
      </c>
      <c r="C484" s="17" t="s">
        <v>13613</v>
      </c>
      <c r="D484" s="17" t="s">
        <v>311</v>
      </c>
      <c r="E484" s="227" t="s">
        <v>12983</v>
      </c>
      <c r="F484" s="17" t="s">
        <v>13864</v>
      </c>
      <c r="G484" s="228" t="s">
        <v>13829</v>
      </c>
      <c r="H484" s="17" t="s">
        <v>13830</v>
      </c>
      <c r="I484" s="57"/>
    </row>
    <row r="485" spans="1:9" ht="39.9" customHeight="1" x14ac:dyDescent="0.2">
      <c r="A485" s="57">
        <v>43</v>
      </c>
      <c r="B485" s="17" t="s">
        <v>13831</v>
      </c>
      <c r="C485" s="17" t="s">
        <v>13832</v>
      </c>
      <c r="D485" s="17" t="s">
        <v>233</v>
      </c>
      <c r="E485" s="227" t="s">
        <v>11538</v>
      </c>
      <c r="F485" s="17" t="s">
        <v>13864</v>
      </c>
      <c r="G485" s="228" t="s">
        <v>13833</v>
      </c>
      <c r="H485" s="17" t="s">
        <v>13834</v>
      </c>
      <c r="I485" s="57"/>
    </row>
    <row r="486" spans="1:9" ht="39.9" customHeight="1" x14ac:dyDescent="0.2">
      <c r="A486" s="57">
        <v>44</v>
      </c>
      <c r="B486" s="17" t="s">
        <v>13835</v>
      </c>
      <c r="C486" s="17" t="s">
        <v>13836</v>
      </c>
      <c r="D486" s="17" t="s">
        <v>179</v>
      </c>
      <c r="E486" s="227" t="s">
        <v>11545</v>
      </c>
      <c r="F486" s="17" t="s">
        <v>13864</v>
      </c>
      <c r="G486" s="228" t="s">
        <v>13837</v>
      </c>
      <c r="H486" s="17" t="s">
        <v>13838</v>
      </c>
      <c r="I486" s="57"/>
    </row>
    <row r="487" spans="1:9" ht="39.9" customHeight="1" x14ac:dyDescent="0.2">
      <c r="A487" s="57">
        <v>45</v>
      </c>
      <c r="B487" s="17" t="s">
        <v>13839</v>
      </c>
      <c r="C487" s="17" t="s">
        <v>13840</v>
      </c>
      <c r="D487" s="17" t="s">
        <v>233</v>
      </c>
      <c r="E487" s="227" t="s">
        <v>12983</v>
      </c>
      <c r="F487" s="17" t="s">
        <v>13864</v>
      </c>
      <c r="G487" s="228" t="s">
        <v>13841</v>
      </c>
      <c r="H487" s="17" t="s">
        <v>13842</v>
      </c>
      <c r="I487" s="57"/>
    </row>
    <row r="488" spans="1:9" ht="39.9" customHeight="1" x14ac:dyDescent="0.2">
      <c r="A488" s="57">
        <v>46</v>
      </c>
      <c r="B488" s="17" t="s">
        <v>13843</v>
      </c>
      <c r="C488" s="17" t="s">
        <v>13844</v>
      </c>
      <c r="D488" s="17" t="s">
        <v>233</v>
      </c>
      <c r="E488" s="227" t="s">
        <v>11446</v>
      </c>
      <c r="F488" s="17" t="s">
        <v>13864</v>
      </c>
      <c r="G488" s="228" t="s">
        <v>13845</v>
      </c>
      <c r="H488" s="17" t="s">
        <v>13846</v>
      </c>
      <c r="I488" s="57"/>
    </row>
    <row r="489" spans="1:9" ht="39.9" customHeight="1" x14ac:dyDescent="0.2">
      <c r="A489" s="57">
        <v>47</v>
      </c>
      <c r="B489" s="17" t="s">
        <v>13847</v>
      </c>
      <c r="C489" s="17" t="s">
        <v>13848</v>
      </c>
      <c r="D489" s="17" t="s">
        <v>179</v>
      </c>
      <c r="E489" s="227" t="s">
        <v>11540</v>
      </c>
      <c r="F489" s="17" t="s">
        <v>13864</v>
      </c>
      <c r="G489" s="228" t="s">
        <v>13849</v>
      </c>
      <c r="H489" s="17" t="s">
        <v>13850</v>
      </c>
      <c r="I489" s="57"/>
    </row>
    <row r="490" spans="1:9" ht="39.9" customHeight="1" x14ac:dyDescent="0.2">
      <c r="A490" s="57">
        <v>48</v>
      </c>
      <c r="B490" s="17" t="s">
        <v>13851</v>
      </c>
      <c r="C490" s="17" t="s">
        <v>13852</v>
      </c>
      <c r="D490" s="17" t="s">
        <v>233</v>
      </c>
      <c r="E490" s="227" t="s">
        <v>11532</v>
      </c>
      <c r="F490" s="17" t="s">
        <v>13864</v>
      </c>
      <c r="G490" s="228" t="s">
        <v>13853</v>
      </c>
      <c r="H490" s="17" t="s">
        <v>13854</v>
      </c>
      <c r="I490" s="57"/>
    </row>
    <row r="491" spans="1:9" ht="39.9" customHeight="1" x14ac:dyDescent="0.2">
      <c r="A491" s="57">
        <v>49</v>
      </c>
      <c r="B491" s="17" t="s">
        <v>13855</v>
      </c>
      <c r="C491" s="17" t="s">
        <v>13856</v>
      </c>
      <c r="D491" s="17" t="s">
        <v>159</v>
      </c>
      <c r="E491" s="227" t="s">
        <v>11533</v>
      </c>
      <c r="F491" s="17" t="s">
        <v>13864</v>
      </c>
      <c r="G491" s="228" t="s">
        <v>13857</v>
      </c>
      <c r="H491" s="17" t="s">
        <v>13858</v>
      </c>
      <c r="I491" s="57"/>
    </row>
    <row r="492" spans="1:9" ht="39.9" customHeight="1" x14ac:dyDescent="0.2">
      <c r="A492" s="57">
        <v>50</v>
      </c>
      <c r="B492" s="17" t="s">
        <v>13859</v>
      </c>
      <c r="C492" s="17" t="s">
        <v>13860</v>
      </c>
      <c r="D492" s="17" t="s">
        <v>140</v>
      </c>
      <c r="E492" s="227" t="s">
        <v>11532</v>
      </c>
      <c r="F492" s="17" t="s">
        <v>13864</v>
      </c>
      <c r="G492" s="228" t="s">
        <v>13861</v>
      </c>
      <c r="H492" s="17" t="s">
        <v>13862</v>
      </c>
      <c r="I492" s="57"/>
    </row>
  </sheetData>
  <phoneticPr fontId="5"/>
  <pageMargins left="0.23622047244094491" right="0.23622047244094491" top="0.74803149606299213" bottom="0.74803149606299213" header="0.31496062992125984" footer="0.31496062992125984"/>
  <pageSetup paperSize="9" scale="61" fitToHeight="0" orientation="portrait" horizontalDpi="300" verticalDpi="300" r:id="rId1"/>
  <headerFooter>
    <oddHeader>&amp;C&amp;20特別貸出用図書セット（朝の読書用セット　高学年用)</oddHeader>
  </headerFooter>
  <rowBreaks count="9" manualBreakCount="9">
    <brk id="43" max="8" man="1"/>
    <brk id="90" max="16383" man="1"/>
    <brk id="144" max="8" man="1"/>
    <brk id="193" max="8" man="1"/>
    <brk id="243" max="8" man="1"/>
    <brk id="289" max="8" man="1"/>
    <brk id="335" max="8" man="1"/>
    <brk id="388" max="8" man="1"/>
    <brk id="440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4"/>
  </sheetPr>
  <dimension ref="A1:H12"/>
  <sheetViews>
    <sheetView view="pageBreakPreview" zoomScale="80" zoomScaleNormal="100" zoomScaleSheetLayoutView="80" workbookViewId="0">
      <selection activeCell="E6" sqref="E6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109375" style="57" bestFit="1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8145</v>
      </c>
    </row>
    <row r="3" spans="1:8" ht="39.9" customHeight="1" thickBot="1" x14ac:dyDescent="0.25">
      <c r="B3" s="21" t="s">
        <v>5362</v>
      </c>
      <c r="C3" s="21" t="s">
        <v>5363</v>
      </c>
      <c r="D3" s="21" t="s">
        <v>5364</v>
      </c>
      <c r="E3" s="112" t="s">
        <v>5365</v>
      </c>
      <c r="F3" s="21" t="s">
        <v>5366</v>
      </c>
      <c r="G3" s="21" t="s">
        <v>5368</v>
      </c>
      <c r="H3" s="21" t="s">
        <v>5367</v>
      </c>
    </row>
    <row r="4" spans="1:8" ht="39.9" customHeight="1" thickTop="1" x14ac:dyDescent="0.2">
      <c r="A4" s="57">
        <v>1</v>
      </c>
      <c r="B4" s="60" t="str">
        <f>"18歳選挙権で政治は変わるのか "</f>
        <v xml:space="preserve">18歳選挙権で政治は変わるのか </v>
      </c>
      <c r="C4" s="60" t="str">
        <f>"21世紀の政治を考える政策秘書有志の会∥[編]"</f>
        <v>21世紀の政治を考える政策秘書有志の会∥[編]</v>
      </c>
      <c r="D4" s="60" t="str">
        <f>"ディスカヴァー・トゥエンティワン"</f>
        <v>ディスカヴァー・トゥエンティワン</v>
      </c>
      <c r="E4" s="60" t="str">
        <f>"2016.6"</f>
        <v>2016.6</v>
      </c>
      <c r="F4" s="60"/>
      <c r="G4" s="60" t="s">
        <v>8146</v>
      </c>
      <c r="H4" s="60" t="str">
        <f>"1211333826"</f>
        <v>1211333826</v>
      </c>
    </row>
    <row r="5" spans="1:8" ht="39.9" customHeight="1" x14ac:dyDescent="0.2">
      <c r="A5" s="57">
        <v>2</v>
      </c>
      <c r="B5" s="17" t="str">
        <f>"18歳からの民主主義 "</f>
        <v xml:space="preserve">18歳からの民主主義 </v>
      </c>
      <c r="C5" s="17" t="str">
        <f>"岩波新書編集部∥編"</f>
        <v>岩波新書編集部∥編</v>
      </c>
      <c r="D5" s="17" t="str">
        <f>"岩波書店"</f>
        <v>岩波書店</v>
      </c>
      <c r="E5" s="17" t="str">
        <f>"2016.4"</f>
        <v>2016.4</v>
      </c>
      <c r="F5" s="17"/>
      <c r="G5" s="17" t="s">
        <v>8147</v>
      </c>
      <c r="H5" s="17" t="str">
        <f>"1211333834"</f>
        <v>1211333834</v>
      </c>
    </row>
    <row r="6" spans="1:8" ht="39.9" customHeight="1" x14ac:dyDescent="0.2">
      <c r="A6" s="57">
        <v>3</v>
      </c>
      <c r="B6" s="17" t="str">
        <f>"若い有権者のための政治入門 : 18歳から考える日本の未来 "</f>
        <v xml:space="preserve">若い有権者のための政治入門 : 18歳から考える日本の未来 </v>
      </c>
      <c r="C6" s="17" t="str">
        <f>"藤井 厳喜∥著"</f>
        <v>藤井 厳喜∥著</v>
      </c>
      <c r="D6" s="17" t="str">
        <f>"勉誠出版"</f>
        <v>勉誠出版</v>
      </c>
      <c r="E6" s="17" t="str">
        <f>"2016.4"</f>
        <v>2016.4</v>
      </c>
      <c r="F6" s="17"/>
      <c r="G6" s="17" t="s">
        <v>8148</v>
      </c>
      <c r="H6" s="17" t="str">
        <f>"1211333792"</f>
        <v>1211333792</v>
      </c>
    </row>
    <row r="7" spans="1:8" ht="39.9" customHeight="1" x14ac:dyDescent="0.2">
      <c r="A7" s="57">
        <v>4</v>
      </c>
      <c r="B7" s="17" t="str">
        <f>"大人たちには任せておけない!政治のこと : 18歳社長が斬る、政治の疑問 "</f>
        <v xml:space="preserve">大人たちには任せておけない!政治のこと : 18歳社長が斬る、政治の疑問 </v>
      </c>
      <c r="C7" s="17" t="str">
        <f>"椎木 里佳∥著"</f>
        <v>椎木 里佳∥著</v>
      </c>
      <c r="D7" s="17" t="str">
        <f>"マガジンハウス"</f>
        <v>マガジンハウス</v>
      </c>
      <c r="E7" s="17" t="str">
        <f>"2016.6"</f>
        <v>2016.6</v>
      </c>
      <c r="F7" s="17"/>
      <c r="G7" s="17" t="s">
        <v>8149</v>
      </c>
      <c r="H7" s="17" t="str">
        <f>"1211333727"</f>
        <v>1211333727</v>
      </c>
    </row>
    <row r="8" spans="1:8" ht="39.9" customHeight="1" x14ac:dyDescent="0.2">
      <c r="A8" s="57">
        <v>5</v>
      </c>
      <c r="B8" s="17" t="str">
        <f>"18歳からの政治入門 "</f>
        <v xml:space="preserve">18歳からの政治入門 </v>
      </c>
      <c r="C8" s="17" t="str">
        <f>"日本経済新聞政治部∥編"</f>
        <v>日本経済新聞政治部∥編</v>
      </c>
      <c r="D8" s="17" t="str">
        <f>"日本経済新聞出版社"</f>
        <v>日本経済新聞出版社</v>
      </c>
      <c r="E8" s="17" t="str">
        <f>"2016.6"</f>
        <v>2016.6</v>
      </c>
      <c r="F8" s="17"/>
      <c r="G8" s="17" t="s">
        <v>8150</v>
      </c>
      <c r="H8" s="17" t="str">
        <f>"1211333735"</f>
        <v>1211333735</v>
      </c>
    </row>
    <row r="9" spans="1:8" ht="39.9" customHeight="1" x14ac:dyDescent="0.2">
      <c r="A9" s="57">
        <v>6</v>
      </c>
      <c r="B9" s="17" t="str">
        <f>"池上彰のみんなで考えよう18歳からの選挙 1 知れば知るほど面白い選挙 "</f>
        <v xml:space="preserve">池上彰のみんなで考えよう18歳からの選挙 1 知れば知るほど面白い選挙 </v>
      </c>
      <c r="C9" s="17" t="str">
        <f>"池上 彰∥監修"</f>
        <v>池上 彰∥監修</v>
      </c>
      <c r="D9" s="17" t="str">
        <f>"文溪堂"</f>
        <v>文溪堂</v>
      </c>
      <c r="E9" s="17" t="str">
        <f>"2016.3"</f>
        <v>2016.3</v>
      </c>
      <c r="F9" s="17"/>
      <c r="G9" s="17" t="s">
        <v>8151</v>
      </c>
      <c r="H9" s="17" t="str">
        <f>"1123782011"</f>
        <v>1123782011</v>
      </c>
    </row>
    <row r="10" spans="1:8" ht="39.9" customHeight="1" x14ac:dyDescent="0.2">
      <c r="A10" s="57">
        <v>7</v>
      </c>
      <c r="B10" s="17" t="str">
        <f>"池上彰のみんなで考えよう18歳からの選挙 2 選挙のしくみとその歴史 "</f>
        <v xml:space="preserve">池上彰のみんなで考えよう18歳からの選挙 2 選挙のしくみとその歴史 </v>
      </c>
      <c r="C10" s="17" t="str">
        <f>"池上 彰∥監修"</f>
        <v>池上 彰∥監修</v>
      </c>
      <c r="D10" s="17" t="str">
        <f>"文溪堂"</f>
        <v>文溪堂</v>
      </c>
      <c r="E10" s="17" t="str">
        <f>"2016.3"</f>
        <v>2016.3</v>
      </c>
      <c r="F10" s="17"/>
      <c r="G10" s="17" t="s">
        <v>8152</v>
      </c>
      <c r="H10" s="17" t="str">
        <f>"1123782029"</f>
        <v>1123782029</v>
      </c>
    </row>
    <row r="11" spans="1:8" ht="39.9" customHeight="1" x14ac:dyDescent="0.2">
      <c r="A11" s="57">
        <v>8</v>
      </c>
      <c r="B11" s="17" t="str">
        <f>"池上彰のみんなで考えよう18歳からの選挙 3 流れで知ろう実際の選挙 "</f>
        <v xml:space="preserve">池上彰のみんなで考えよう18歳からの選挙 3 流れで知ろう実際の選挙 </v>
      </c>
      <c r="C11" s="17" t="str">
        <f>"池上 彰∥監修"</f>
        <v>池上 彰∥監修</v>
      </c>
      <c r="D11" s="17" t="str">
        <f>"文溪堂"</f>
        <v>文溪堂</v>
      </c>
      <c r="E11" s="17" t="str">
        <f>"2016.3"</f>
        <v>2016.3</v>
      </c>
      <c r="F11" s="17"/>
      <c r="G11" s="17" t="s">
        <v>8153</v>
      </c>
      <c r="H11" s="17" t="str">
        <f>"1123782037"</f>
        <v>1123782037</v>
      </c>
    </row>
    <row r="12" spans="1:8" ht="39.9" customHeight="1" x14ac:dyDescent="0.2">
      <c r="A12" s="57">
        <v>9</v>
      </c>
      <c r="B12" s="17" t="str">
        <f>"池上彰のみんなで考えよう18歳からの選挙 4 やってみよう模擬選挙 "</f>
        <v xml:space="preserve">池上彰のみんなで考えよう18歳からの選挙 4 やってみよう模擬選挙 </v>
      </c>
      <c r="C12" s="17" t="str">
        <f>"池上 彰∥監修"</f>
        <v>池上 彰∥監修</v>
      </c>
      <c r="D12" s="17" t="str">
        <f>"文溪堂"</f>
        <v>文溪堂</v>
      </c>
      <c r="E12" s="17" t="str">
        <f>"2016.3"</f>
        <v>2016.3</v>
      </c>
      <c r="F12" s="17"/>
      <c r="G12" s="17" t="s">
        <v>8154</v>
      </c>
      <c r="H12" s="17" t="str">
        <f>"1123782045"</f>
        <v>1123782045</v>
      </c>
    </row>
  </sheetData>
  <phoneticPr fontId="5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社会)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4"/>
  </sheetPr>
  <dimension ref="A1:H27"/>
  <sheetViews>
    <sheetView view="pageBreakPreview" topLeftCell="A22" zoomScale="80" zoomScaleNormal="100" zoomScaleSheetLayoutView="80" workbookViewId="0">
      <selection activeCell="B2" sqref="B2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18.109375" style="53" customWidth="1"/>
    <col min="6" max="6" width="14.21875" style="53" bestFit="1" customWidth="1"/>
    <col min="7" max="7" width="19" style="53" bestFit="1" customWidth="1"/>
    <col min="8" max="8" width="16.109375" style="53" bestFit="1" customWidth="1"/>
    <col min="9" max="16384" width="12.6640625" style="3"/>
  </cols>
  <sheetData>
    <row r="1" spans="1:8" ht="39.9" customHeight="1" x14ac:dyDescent="0.2">
      <c r="B1" s="185" t="s">
        <v>16492</v>
      </c>
    </row>
    <row r="2" spans="1:8" ht="39.9" customHeight="1" x14ac:dyDescent="0.2">
      <c r="B2" s="185" t="s">
        <v>14911</v>
      </c>
    </row>
    <row r="3" spans="1:8" ht="39.9" customHeight="1" thickBot="1" x14ac:dyDescent="0.25">
      <c r="B3" s="21" t="s">
        <v>5362</v>
      </c>
      <c r="C3" s="21" t="s">
        <v>5363</v>
      </c>
      <c r="D3" s="21" t="s">
        <v>5364</v>
      </c>
      <c r="E3" s="112" t="s">
        <v>5365</v>
      </c>
      <c r="F3" s="339" t="s">
        <v>5366</v>
      </c>
      <c r="G3" s="21" t="s">
        <v>5368</v>
      </c>
      <c r="H3" s="21" t="s">
        <v>5367</v>
      </c>
    </row>
    <row r="4" spans="1:8" ht="39.9" customHeight="1" thickTop="1" x14ac:dyDescent="0.2">
      <c r="A4" s="53">
        <v>1</v>
      </c>
      <c r="B4" s="60" t="s">
        <v>14912</v>
      </c>
      <c r="C4" s="280" t="s">
        <v>7813</v>
      </c>
      <c r="D4" s="280" t="s">
        <v>9359</v>
      </c>
      <c r="E4" s="280" t="s">
        <v>14935</v>
      </c>
      <c r="F4" s="341" t="s">
        <v>14941</v>
      </c>
      <c r="G4" s="342" t="s">
        <v>14952</v>
      </c>
      <c r="H4" s="342" t="s">
        <v>14963</v>
      </c>
    </row>
    <row r="5" spans="1:8" ht="39.9" customHeight="1" x14ac:dyDescent="0.2">
      <c r="A5" s="53">
        <v>2</v>
      </c>
      <c r="B5" s="17" t="s">
        <v>14913</v>
      </c>
      <c r="C5" s="240" t="s">
        <v>7813</v>
      </c>
      <c r="D5" s="240" t="s">
        <v>9359</v>
      </c>
      <c r="E5" s="240" t="s">
        <v>14935</v>
      </c>
      <c r="F5" s="282" t="s">
        <v>14942</v>
      </c>
      <c r="G5" s="281" t="s">
        <v>14953</v>
      </c>
      <c r="H5" s="281" t="s">
        <v>14964</v>
      </c>
    </row>
    <row r="6" spans="1:8" ht="39.9" customHeight="1" x14ac:dyDescent="0.2">
      <c r="A6" s="53">
        <v>3</v>
      </c>
      <c r="B6" s="17" t="s">
        <v>14914</v>
      </c>
      <c r="C6" s="240" t="s">
        <v>14923</v>
      </c>
      <c r="D6" s="240" t="s">
        <v>14931</v>
      </c>
      <c r="E6" s="240" t="s">
        <v>14936</v>
      </c>
      <c r="F6" s="282" t="s">
        <v>14943</v>
      </c>
      <c r="G6" s="281" t="s">
        <v>14954</v>
      </c>
      <c r="H6" s="281" t="s">
        <v>14965</v>
      </c>
    </row>
    <row r="7" spans="1:8" ht="39.9" customHeight="1" x14ac:dyDescent="0.2">
      <c r="A7" s="53">
        <v>4</v>
      </c>
      <c r="B7" s="17" t="s">
        <v>14915</v>
      </c>
      <c r="C7" s="240" t="s">
        <v>7813</v>
      </c>
      <c r="D7" s="240" t="s">
        <v>7443</v>
      </c>
      <c r="E7" s="240" t="s">
        <v>14937</v>
      </c>
      <c r="F7" s="282" t="s">
        <v>14944</v>
      </c>
      <c r="G7" s="281" t="s">
        <v>14955</v>
      </c>
      <c r="H7" s="281" t="s">
        <v>14966</v>
      </c>
    </row>
    <row r="8" spans="1:8" ht="39.9" customHeight="1" x14ac:dyDescent="0.2">
      <c r="A8" s="53">
        <v>5</v>
      </c>
      <c r="B8" s="17" t="s">
        <v>14916</v>
      </c>
      <c r="C8" s="240" t="s">
        <v>14924</v>
      </c>
      <c r="D8" s="240" t="s">
        <v>14932</v>
      </c>
      <c r="E8" s="240" t="s">
        <v>14938</v>
      </c>
      <c r="F8" s="282" t="s">
        <v>14945</v>
      </c>
      <c r="G8" s="281" t="s">
        <v>14956</v>
      </c>
      <c r="H8" s="281" t="s">
        <v>14967</v>
      </c>
    </row>
    <row r="9" spans="1:8" ht="39.9" customHeight="1" x14ac:dyDescent="0.2">
      <c r="A9" s="53">
        <v>6</v>
      </c>
      <c r="B9" s="17" t="s">
        <v>14917</v>
      </c>
      <c r="C9" s="240" t="s">
        <v>14925</v>
      </c>
      <c r="D9" s="240" t="s">
        <v>623</v>
      </c>
      <c r="E9" s="240" t="s">
        <v>14936</v>
      </c>
      <c r="F9" s="282" t="s">
        <v>14946</v>
      </c>
      <c r="G9" s="281" t="s">
        <v>14957</v>
      </c>
      <c r="H9" s="281" t="s">
        <v>14968</v>
      </c>
    </row>
    <row r="10" spans="1:8" ht="39.9" customHeight="1" x14ac:dyDescent="0.2">
      <c r="A10" s="53">
        <v>7</v>
      </c>
      <c r="B10" s="17" t="s">
        <v>14918</v>
      </c>
      <c r="C10" s="240" t="s">
        <v>14926</v>
      </c>
      <c r="D10" s="240" t="s">
        <v>14933</v>
      </c>
      <c r="E10" s="240" t="s">
        <v>14939</v>
      </c>
      <c r="F10" s="282" t="s">
        <v>14947</v>
      </c>
      <c r="G10" s="281" t="s">
        <v>14958</v>
      </c>
      <c r="H10" s="281" t="s">
        <v>14969</v>
      </c>
    </row>
    <row r="11" spans="1:8" ht="39.9" customHeight="1" x14ac:dyDescent="0.2">
      <c r="A11" s="53">
        <v>8</v>
      </c>
      <c r="B11" s="17" t="s">
        <v>14919</v>
      </c>
      <c r="C11" s="240" t="s">
        <v>14927</v>
      </c>
      <c r="D11" s="240" t="s">
        <v>7443</v>
      </c>
      <c r="E11" s="240" t="s">
        <v>14940</v>
      </c>
      <c r="F11" s="282" t="s">
        <v>14948</v>
      </c>
      <c r="G11" s="281" t="s">
        <v>14959</v>
      </c>
      <c r="H11" s="281" t="s">
        <v>14970</v>
      </c>
    </row>
    <row r="12" spans="1:8" ht="39.9" customHeight="1" x14ac:dyDescent="0.2">
      <c r="A12" s="53">
        <v>9</v>
      </c>
      <c r="B12" s="17" t="s">
        <v>14920</v>
      </c>
      <c r="C12" s="240" t="s">
        <v>14928</v>
      </c>
      <c r="D12" s="240" t="s">
        <v>14934</v>
      </c>
      <c r="E12" s="240" t="s">
        <v>11396</v>
      </c>
      <c r="F12" s="282" t="s">
        <v>14949</v>
      </c>
      <c r="G12" s="281" t="s">
        <v>14960</v>
      </c>
      <c r="H12" s="281" t="s">
        <v>14971</v>
      </c>
    </row>
    <row r="13" spans="1:8" ht="39.9" customHeight="1" x14ac:dyDescent="0.2">
      <c r="A13" s="53">
        <v>10</v>
      </c>
      <c r="B13" s="17" t="s">
        <v>14921</v>
      </c>
      <c r="C13" s="240" t="s">
        <v>14929</v>
      </c>
      <c r="D13" s="240" t="s">
        <v>221</v>
      </c>
      <c r="E13" s="240" t="s">
        <v>14594</v>
      </c>
      <c r="F13" s="282" t="s">
        <v>14950</v>
      </c>
      <c r="G13" s="281" t="s">
        <v>14961</v>
      </c>
      <c r="H13" s="281" t="s">
        <v>14972</v>
      </c>
    </row>
    <row r="14" spans="1:8" ht="39.9" customHeight="1" x14ac:dyDescent="0.2">
      <c r="A14" s="53">
        <v>11</v>
      </c>
      <c r="B14" s="17" t="s">
        <v>14922</v>
      </c>
      <c r="C14" s="240" t="s">
        <v>14930</v>
      </c>
      <c r="D14" s="240" t="s">
        <v>1935</v>
      </c>
      <c r="E14" s="240" t="s">
        <v>12341</v>
      </c>
      <c r="F14" s="282" t="s">
        <v>14951</v>
      </c>
      <c r="G14" s="281" t="s">
        <v>14962</v>
      </c>
      <c r="H14" s="281" t="s">
        <v>14973</v>
      </c>
    </row>
    <row r="15" spans="1:8" ht="39.9" customHeight="1" x14ac:dyDescent="0.2">
      <c r="B15" s="185" t="s">
        <v>14974</v>
      </c>
    </row>
    <row r="16" spans="1:8" ht="39.9" customHeight="1" thickBot="1" x14ac:dyDescent="0.25">
      <c r="B16" s="21" t="s">
        <v>5362</v>
      </c>
      <c r="C16" s="21" t="s">
        <v>5363</v>
      </c>
      <c r="D16" s="21" t="s">
        <v>5364</v>
      </c>
      <c r="E16" s="112" t="s">
        <v>5365</v>
      </c>
      <c r="F16" s="339" t="s">
        <v>5366</v>
      </c>
      <c r="G16" s="21" t="s">
        <v>5368</v>
      </c>
      <c r="H16" s="21" t="s">
        <v>5367</v>
      </c>
    </row>
    <row r="17" spans="1:8" ht="39.9" customHeight="1" thickTop="1" x14ac:dyDescent="0.2">
      <c r="A17" s="53">
        <v>1</v>
      </c>
      <c r="B17" s="60" t="s">
        <v>14975</v>
      </c>
      <c r="C17" s="280" t="s">
        <v>14976</v>
      </c>
      <c r="D17" s="280" t="s">
        <v>14977</v>
      </c>
      <c r="E17" s="280" t="s">
        <v>14935</v>
      </c>
      <c r="F17" s="341" t="s">
        <v>14978</v>
      </c>
      <c r="G17" s="342" t="s">
        <v>14979</v>
      </c>
      <c r="H17" s="342" t="s">
        <v>14980</v>
      </c>
    </row>
    <row r="18" spans="1:8" ht="39.9" customHeight="1" x14ac:dyDescent="0.2">
      <c r="A18" s="53">
        <v>2</v>
      </c>
      <c r="B18" s="17" t="s">
        <v>14981</v>
      </c>
      <c r="C18" s="240" t="s">
        <v>14976</v>
      </c>
      <c r="D18" s="240" t="s">
        <v>14977</v>
      </c>
      <c r="E18" s="240" t="s">
        <v>14935</v>
      </c>
      <c r="F18" s="282" t="s">
        <v>14982</v>
      </c>
      <c r="G18" s="281" t="s">
        <v>14983</v>
      </c>
      <c r="H18" s="281" t="s">
        <v>14984</v>
      </c>
    </row>
    <row r="19" spans="1:8" ht="39.9" customHeight="1" x14ac:dyDescent="0.2">
      <c r="A19" s="53">
        <v>3</v>
      </c>
      <c r="B19" s="17" t="s">
        <v>14985</v>
      </c>
      <c r="C19" s="240" t="s">
        <v>14976</v>
      </c>
      <c r="D19" s="240" t="s">
        <v>14977</v>
      </c>
      <c r="E19" s="240" t="s">
        <v>14935</v>
      </c>
      <c r="F19" s="282" t="s">
        <v>14986</v>
      </c>
      <c r="G19" s="281" t="s">
        <v>14987</v>
      </c>
      <c r="H19" s="281" t="s">
        <v>14988</v>
      </c>
    </row>
    <row r="20" spans="1:8" ht="39.9" customHeight="1" x14ac:dyDescent="0.2">
      <c r="A20" s="53">
        <v>4</v>
      </c>
      <c r="B20" s="17" t="s">
        <v>14989</v>
      </c>
      <c r="C20" s="240" t="s">
        <v>14990</v>
      </c>
      <c r="D20" s="240" t="s">
        <v>640</v>
      </c>
      <c r="E20" s="240" t="s">
        <v>14937</v>
      </c>
      <c r="F20" s="282" t="s">
        <v>14991</v>
      </c>
      <c r="G20" s="281" t="s">
        <v>14992</v>
      </c>
      <c r="H20" s="281" t="s">
        <v>14993</v>
      </c>
    </row>
    <row r="21" spans="1:8" ht="39.9" customHeight="1" x14ac:dyDescent="0.2">
      <c r="A21" s="53">
        <v>5</v>
      </c>
      <c r="B21" s="17" t="s">
        <v>14994</v>
      </c>
      <c r="C21" s="240" t="s">
        <v>14995</v>
      </c>
      <c r="D21" s="240" t="s">
        <v>14996</v>
      </c>
      <c r="E21" s="240" t="s">
        <v>11872</v>
      </c>
      <c r="F21" s="282" t="s">
        <v>14997</v>
      </c>
      <c r="G21" s="281" t="s">
        <v>14998</v>
      </c>
      <c r="H21" s="281" t="s">
        <v>14999</v>
      </c>
    </row>
    <row r="22" spans="1:8" ht="39.9" customHeight="1" x14ac:dyDescent="0.2">
      <c r="A22" s="53">
        <v>6</v>
      </c>
      <c r="B22" s="17" t="s">
        <v>15000</v>
      </c>
      <c r="C22" s="240" t="s">
        <v>15001</v>
      </c>
      <c r="D22" s="240" t="s">
        <v>3500</v>
      </c>
      <c r="E22" s="240" t="s">
        <v>14939</v>
      </c>
      <c r="F22" s="282" t="s">
        <v>15002</v>
      </c>
      <c r="G22" s="281" t="s">
        <v>15003</v>
      </c>
      <c r="H22" s="281" t="s">
        <v>15004</v>
      </c>
    </row>
    <row r="23" spans="1:8" ht="39.9" customHeight="1" x14ac:dyDescent="0.2">
      <c r="A23" s="53">
        <v>7</v>
      </c>
      <c r="B23" s="17" t="s">
        <v>15005</v>
      </c>
      <c r="C23" s="240" t="s">
        <v>14677</v>
      </c>
      <c r="D23" s="240" t="s">
        <v>15006</v>
      </c>
      <c r="E23" s="240" t="s">
        <v>11632</v>
      </c>
      <c r="F23" s="282" t="s">
        <v>15007</v>
      </c>
      <c r="G23" s="281" t="s">
        <v>15008</v>
      </c>
      <c r="H23" s="281" t="s">
        <v>15009</v>
      </c>
    </row>
    <row r="24" spans="1:8" ht="39.9" customHeight="1" x14ac:dyDescent="0.2">
      <c r="A24" s="53">
        <v>8</v>
      </c>
      <c r="B24" s="17" t="s">
        <v>15010</v>
      </c>
      <c r="C24" s="240" t="s">
        <v>15011</v>
      </c>
      <c r="D24" s="240" t="s">
        <v>243</v>
      </c>
      <c r="E24" s="240" t="s">
        <v>13980</v>
      </c>
      <c r="F24" s="282" t="s">
        <v>15012</v>
      </c>
      <c r="G24" s="281" t="s">
        <v>15013</v>
      </c>
      <c r="H24" s="281" t="s">
        <v>15014</v>
      </c>
    </row>
    <row r="25" spans="1:8" ht="39.9" customHeight="1" x14ac:dyDescent="0.2">
      <c r="A25" s="53">
        <v>9</v>
      </c>
      <c r="B25" s="17" t="s">
        <v>15015</v>
      </c>
      <c r="C25" s="240" t="s">
        <v>15016</v>
      </c>
      <c r="D25" s="240" t="s">
        <v>14931</v>
      </c>
      <c r="E25" s="240" t="s">
        <v>14937</v>
      </c>
      <c r="F25" s="282" t="s">
        <v>15017</v>
      </c>
      <c r="G25" s="281" t="s">
        <v>15018</v>
      </c>
      <c r="H25" s="281" t="s">
        <v>15019</v>
      </c>
    </row>
    <row r="26" spans="1:8" ht="39.9" customHeight="1" x14ac:dyDescent="0.2">
      <c r="A26" s="53">
        <v>10</v>
      </c>
      <c r="B26" s="17" t="s">
        <v>15020</v>
      </c>
      <c r="C26" s="240" t="s">
        <v>15021</v>
      </c>
      <c r="D26" s="240" t="s">
        <v>230</v>
      </c>
      <c r="E26" s="240" t="s">
        <v>14408</v>
      </c>
      <c r="F26" s="282" t="s">
        <v>15022</v>
      </c>
      <c r="G26" s="281" t="s">
        <v>15023</v>
      </c>
      <c r="H26" s="281" t="s">
        <v>15024</v>
      </c>
    </row>
    <row r="27" spans="1:8" ht="39.9" customHeight="1" x14ac:dyDescent="0.2">
      <c r="A27" s="53">
        <v>11</v>
      </c>
      <c r="B27" s="17" t="s">
        <v>15025</v>
      </c>
      <c r="C27" s="240" t="s">
        <v>14677</v>
      </c>
      <c r="D27" s="240" t="s">
        <v>15026</v>
      </c>
      <c r="E27" s="240" t="s">
        <v>14594</v>
      </c>
      <c r="F27" s="282" t="s">
        <v>15027</v>
      </c>
      <c r="G27" s="281" t="s">
        <v>15028</v>
      </c>
      <c r="H27" s="281" t="s">
        <v>15029</v>
      </c>
    </row>
  </sheetData>
  <phoneticPr fontId="5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&amp;C&amp;"BIZ UDPゴシック,太字"&amp;20特別貸出用図書セット(調べ学習用セット　社会)</oddHeader>
  </headerFooter>
  <rowBreaks count="2" manualBreakCount="2">
    <brk id="14" max="16383" man="1"/>
    <brk id="29" max="7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4"/>
  </sheetPr>
  <dimension ref="A1:H91"/>
  <sheetViews>
    <sheetView showWhiteSpace="0" view="pageBreakPreview" topLeftCell="A83" zoomScale="80" zoomScaleNormal="100" zoomScaleSheetLayoutView="80" workbookViewId="0">
      <selection activeCell="B84" sqref="B84:B85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8.21875" style="57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48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17" t="s">
        <v>2913</v>
      </c>
      <c r="C4" s="17" t="s">
        <v>2914</v>
      </c>
      <c r="D4" s="17" t="s">
        <v>176</v>
      </c>
      <c r="E4" s="55">
        <v>40011</v>
      </c>
      <c r="F4" s="17" t="s">
        <v>667</v>
      </c>
      <c r="G4" s="17" t="s">
        <v>4510</v>
      </c>
      <c r="H4" s="17">
        <v>7180004801</v>
      </c>
    </row>
    <row r="5" spans="1:8" ht="39.9" customHeight="1" x14ac:dyDescent="0.2">
      <c r="A5" s="57">
        <v>2</v>
      </c>
      <c r="B5" s="17" t="s">
        <v>2915</v>
      </c>
      <c r="C5" s="17" t="s">
        <v>2916</v>
      </c>
      <c r="D5" s="17" t="s">
        <v>2421</v>
      </c>
      <c r="E5" s="55">
        <v>40252</v>
      </c>
      <c r="F5" s="17" t="s">
        <v>667</v>
      </c>
      <c r="G5" s="17" t="s">
        <v>4511</v>
      </c>
      <c r="H5" s="17">
        <v>7180004819</v>
      </c>
    </row>
    <row r="6" spans="1:8" ht="39.9" customHeight="1" x14ac:dyDescent="0.2">
      <c r="A6" s="57">
        <v>3</v>
      </c>
      <c r="B6" s="17" t="s">
        <v>2917</v>
      </c>
      <c r="C6" s="17" t="s">
        <v>2916</v>
      </c>
      <c r="D6" s="17" t="s">
        <v>2421</v>
      </c>
      <c r="E6" s="55">
        <v>40252</v>
      </c>
      <c r="F6" s="17" t="s">
        <v>667</v>
      </c>
      <c r="G6" s="17" t="s">
        <v>4512</v>
      </c>
      <c r="H6" s="17">
        <v>7180004827</v>
      </c>
    </row>
    <row r="7" spans="1:8" ht="39.9" customHeight="1" x14ac:dyDescent="0.2">
      <c r="A7" s="57">
        <v>4</v>
      </c>
      <c r="B7" s="17" t="s">
        <v>2918</v>
      </c>
      <c r="C7" s="17" t="s">
        <v>2916</v>
      </c>
      <c r="D7" s="17" t="s">
        <v>2421</v>
      </c>
      <c r="E7" s="55">
        <v>40252</v>
      </c>
      <c r="F7" s="17" t="s">
        <v>667</v>
      </c>
      <c r="G7" s="17" t="s">
        <v>4513</v>
      </c>
      <c r="H7" s="17">
        <v>7180004835</v>
      </c>
    </row>
    <row r="8" spans="1:8" ht="39.9" customHeight="1" x14ac:dyDescent="0.2">
      <c r="A8" s="57">
        <v>5</v>
      </c>
      <c r="B8" s="17" t="s">
        <v>2919</v>
      </c>
      <c r="C8" s="17" t="s">
        <v>2916</v>
      </c>
      <c r="D8" s="17" t="s">
        <v>2421</v>
      </c>
      <c r="E8" s="55">
        <v>40252</v>
      </c>
      <c r="F8" s="17" t="s">
        <v>667</v>
      </c>
      <c r="G8" s="17" t="s">
        <v>4514</v>
      </c>
      <c r="H8" s="17">
        <v>7180004843</v>
      </c>
    </row>
    <row r="9" spans="1:8" ht="39.9" customHeight="1" x14ac:dyDescent="0.2">
      <c r="A9" s="57">
        <v>6</v>
      </c>
      <c r="B9" s="17" t="s">
        <v>2920</v>
      </c>
      <c r="C9" s="17" t="s">
        <v>2916</v>
      </c>
      <c r="D9" s="17" t="s">
        <v>2421</v>
      </c>
      <c r="E9" s="55">
        <v>40252</v>
      </c>
      <c r="F9" s="17" t="s">
        <v>667</v>
      </c>
      <c r="G9" s="17" t="s">
        <v>4515</v>
      </c>
      <c r="H9" s="17">
        <v>7180004850</v>
      </c>
    </row>
    <row r="10" spans="1:8" ht="39.9" customHeight="1" x14ac:dyDescent="0.2">
      <c r="B10" s="192" t="s">
        <v>49</v>
      </c>
    </row>
    <row r="11" spans="1:8" ht="39.9" customHeight="1" thickBot="1" x14ac:dyDescent="0.25">
      <c r="B11" s="13" t="s">
        <v>5362</v>
      </c>
      <c r="C11" s="13" t="s">
        <v>5363</v>
      </c>
      <c r="D11" s="13" t="s">
        <v>5364</v>
      </c>
      <c r="E11" s="13" t="s">
        <v>5365</v>
      </c>
      <c r="F11" s="13" t="s">
        <v>5366</v>
      </c>
      <c r="G11" s="13" t="s">
        <v>5368</v>
      </c>
      <c r="H11" s="13" t="s">
        <v>5367</v>
      </c>
    </row>
    <row r="12" spans="1:8" ht="45.6" customHeight="1" thickTop="1" x14ac:dyDescent="0.2">
      <c r="A12" s="57">
        <v>1</v>
      </c>
      <c r="B12" s="17" t="s">
        <v>2921</v>
      </c>
      <c r="C12" s="17" t="s">
        <v>2922</v>
      </c>
      <c r="D12" s="17" t="s">
        <v>366</v>
      </c>
      <c r="E12" s="56">
        <v>41000</v>
      </c>
      <c r="F12" s="17" t="s">
        <v>765</v>
      </c>
      <c r="G12" s="17" t="s">
        <v>4516</v>
      </c>
      <c r="H12" s="17">
        <v>7180011814</v>
      </c>
    </row>
    <row r="13" spans="1:8" ht="45.6" customHeight="1" x14ac:dyDescent="0.2">
      <c r="A13" s="57">
        <v>2</v>
      </c>
      <c r="B13" s="17" t="s">
        <v>2923</v>
      </c>
      <c r="C13" s="17" t="s">
        <v>2924</v>
      </c>
      <c r="D13" s="17" t="s">
        <v>366</v>
      </c>
      <c r="E13" s="56">
        <v>41000</v>
      </c>
      <c r="F13" s="17" t="s">
        <v>765</v>
      </c>
      <c r="G13" s="17" t="s">
        <v>4517</v>
      </c>
      <c r="H13" s="17">
        <v>7180011822</v>
      </c>
    </row>
    <row r="14" spans="1:8" ht="45.6" customHeight="1" x14ac:dyDescent="0.2">
      <c r="A14" s="57">
        <v>3</v>
      </c>
      <c r="B14" s="17" t="s">
        <v>2925</v>
      </c>
      <c r="C14" s="17" t="s">
        <v>2926</v>
      </c>
      <c r="D14" s="17" t="s">
        <v>366</v>
      </c>
      <c r="E14" s="56">
        <v>41000</v>
      </c>
      <c r="F14" s="17" t="s">
        <v>765</v>
      </c>
      <c r="G14" s="17" t="s">
        <v>4518</v>
      </c>
      <c r="H14" s="17">
        <v>7180011830</v>
      </c>
    </row>
    <row r="15" spans="1:8" ht="45.6" customHeight="1" x14ac:dyDescent="0.2">
      <c r="A15" s="57">
        <v>4</v>
      </c>
      <c r="B15" s="17" t="s">
        <v>2927</v>
      </c>
      <c r="C15" s="17" t="s">
        <v>2928</v>
      </c>
      <c r="D15" s="17" t="s">
        <v>366</v>
      </c>
      <c r="E15" s="56">
        <v>40969</v>
      </c>
      <c r="F15" s="17" t="s">
        <v>765</v>
      </c>
      <c r="G15" s="17" t="s">
        <v>4519</v>
      </c>
      <c r="H15" s="17">
        <v>7180011848</v>
      </c>
    </row>
    <row r="16" spans="1:8" ht="45.6" customHeight="1" x14ac:dyDescent="0.2">
      <c r="A16" s="57">
        <v>5</v>
      </c>
      <c r="B16" s="17" t="s">
        <v>2929</v>
      </c>
      <c r="C16" s="17" t="s">
        <v>2930</v>
      </c>
      <c r="D16" s="17" t="s">
        <v>366</v>
      </c>
      <c r="E16" s="56">
        <v>41000</v>
      </c>
      <c r="F16" s="17" t="s">
        <v>765</v>
      </c>
      <c r="G16" s="17" t="s">
        <v>4520</v>
      </c>
      <c r="H16" s="17">
        <v>7180011855</v>
      </c>
    </row>
    <row r="17" spans="1:8" ht="45.6" customHeight="1" x14ac:dyDescent="0.2">
      <c r="A17" s="57">
        <v>6</v>
      </c>
      <c r="B17" s="17" t="s">
        <v>2931</v>
      </c>
      <c r="C17" s="17" t="s">
        <v>2932</v>
      </c>
      <c r="D17" s="17" t="s">
        <v>366</v>
      </c>
      <c r="E17" s="56">
        <v>41000</v>
      </c>
      <c r="F17" s="17" t="s">
        <v>765</v>
      </c>
      <c r="G17" s="17" t="s">
        <v>4521</v>
      </c>
      <c r="H17" s="17">
        <v>7180011863</v>
      </c>
    </row>
    <row r="18" spans="1:8" ht="39.9" customHeight="1" x14ac:dyDescent="0.2">
      <c r="B18" s="192" t="s">
        <v>50</v>
      </c>
    </row>
    <row r="19" spans="1:8" ht="39.9" customHeight="1" thickBot="1" x14ac:dyDescent="0.25">
      <c r="B19" s="13" t="s">
        <v>5362</v>
      </c>
      <c r="C19" s="13" t="s">
        <v>5363</v>
      </c>
      <c r="D19" s="13" t="s">
        <v>5364</v>
      </c>
      <c r="E19" s="13" t="s">
        <v>5365</v>
      </c>
      <c r="F19" s="13" t="s">
        <v>5366</v>
      </c>
      <c r="G19" s="13" t="s">
        <v>5368</v>
      </c>
      <c r="H19" s="13" t="s">
        <v>5367</v>
      </c>
    </row>
    <row r="20" spans="1:8" ht="58.2" customHeight="1" thickTop="1" x14ac:dyDescent="0.2">
      <c r="A20" s="57">
        <v>1</v>
      </c>
      <c r="B20" s="17" t="s">
        <v>2933</v>
      </c>
      <c r="C20" s="17" t="s">
        <v>2934</v>
      </c>
      <c r="D20" s="17" t="s">
        <v>403</v>
      </c>
      <c r="E20" s="56">
        <v>39753</v>
      </c>
      <c r="F20" s="17" t="s">
        <v>765</v>
      </c>
      <c r="G20" s="17" t="s">
        <v>4522</v>
      </c>
      <c r="H20" s="17">
        <v>7180011871</v>
      </c>
    </row>
    <row r="21" spans="1:8" ht="58.2" customHeight="1" x14ac:dyDescent="0.2">
      <c r="A21" s="57">
        <v>2</v>
      </c>
      <c r="B21" s="17" t="s">
        <v>2935</v>
      </c>
      <c r="C21" s="17" t="s">
        <v>2936</v>
      </c>
      <c r="D21" s="17" t="s">
        <v>403</v>
      </c>
      <c r="E21" s="56">
        <v>39356</v>
      </c>
      <c r="F21" s="17" t="s">
        <v>765</v>
      </c>
      <c r="G21" s="17" t="s">
        <v>4523</v>
      </c>
      <c r="H21" s="17">
        <v>7180011889</v>
      </c>
    </row>
    <row r="22" spans="1:8" ht="58.2" customHeight="1" x14ac:dyDescent="0.2">
      <c r="A22" s="57">
        <v>3</v>
      </c>
      <c r="B22" s="17" t="s">
        <v>2937</v>
      </c>
      <c r="C22" s="17" t="s">
        <v>2938</v>
      </c>
      <c r="D22" s="17" t="s">
        <v>403</v>
      </c>
      <c r="E22" s="56">
        <v>38353</v>
      </c>
      <c r="F22" s="17" t="s">
        <v>765</v>
      </c>
      <c r="G22" s="17" t="s">
        <v>4524</v>
      </c>
      <c r="H22" s="17">
        <v>7180011897</v>
      </c>
    </row>
    <row r="23" spans="1:8" ht="39.9" customHeight="1" x14ac:dyDescent="0.2">
      <c r="B23" s="192" t="s">
        <v>51</v>
      </c>
    </row>
    <row r="24" spans="1:8" ht="39.9" customHeight="1" thickBot="1" x14ac:dyDescent="0.25">
      <c r="B24" s="13" t="s">
        <v>5362</v>
      </c>
      <c r="C24" s="13" t="s">
        <v>5363</v>
      </c>
      <c r="D24" s="13" t="s">
        <v>5364</v>
      </c>
      <c r="E24" s="13" t="s">
        <v>5365</v>
      </c>
      <c r="F24" s="13" t="s">
        <v>5366</v>
      </c>
      <c r="G24" s="13" t="s">
        <v>5368</v>
      </c>
      <c r="H24" s="13" t="s">
        <v>5367</v>
      </c>
    </row>
    <row r="25" spans="1:8" ht="39.9" customHeight="1" thickTop="1" x14ac:dyDescent="0.2">
      <c r="A25" s="57">
        <v>1</v>
      </c>
      <c r="B25" s="17" t="s">
        <v>2939</v>
      </c>
      <c r="C25" s="17" t="s">
        <v>2940</v>
      </c>
      <c r="D25" s="17" t="s">
        <v>357</v>
      </c>
      <c r="E25" s="56">
        <v>40544</v>
      </c>
      <c r="F25" s="17" t="s">
        <v>753</v>
      </c>
      <c r="G25" s="17" t="s">
        <v>4525</v>
      </c>
      <c r="H25" s="17">
        <v>7180009917</v>
      </c>
    </row>
    <row r="26" spans="1:8" ht="39.9" customHeight="1" x14ac:dyDescent="0.2">
      <c r="A26" s="57">
        <v>2</v>
      </c>
      <c r="B26" s="17" t="s">
        <v>2941</v>
      </c>
      <c r="C26" s="17" t="s">
        <v>2942</v>
      </c>
      <c r="D26" s="17" t="s">
        <v>357</v>
      </c>
      <c r="E26" s="56">
        <v>39873</v>
      </c>
      <c r="F26" s="17" t="s">
        <v>753</v>
      </c>
      <c r="G26" s="17" t="s">
        <v>4526</v>
      </c>
      <c r="H26" s="17">
        <v>7180009925</v>
      </c>
    </row>
    <row r="27" spans="1:8" ht="39.9" customHeight="1" x14ac:dyDescent="0.2">
      <c r="A27" s="57">
        <v>3</v>
      </c>
      <c r="B27" s="17" t="s">
        <v>2943</v>
      </c>
      <c r="C27" s="17" t="s">
        <v>2944</v>
      </c>
      <c r="D27" s="17" t="s">
        <v>357</v>
      </c>
      <c r="E27" s="56">
        <v>39873</v>
      </c>
      <c r="F27" s="17" t="s">
        <v>753</v>
      </c>
      <c r="G27" s="17" t="s">
        <v>4527</v>
      </c>
      <c r="H27" s="17">
        <v>7180009933</v>
      </c>
    </row>
    <row r="28" spans="1:8" ht="45.6" customHeight="1" x14ac:dyDescent="0.2">
      <c r="A28" s="57">
        <v>4</v>
      </c>
      <c r="B28" s="17" t="s">
        <v>2945</v>
      </c>
      <c r="C28" s="17"/>
      <c r="D28" s="17" t="s">
        <v>388</v>
      </c>
      <c r="E28" s="56">
        <v>38322</v>
      </c>
      <c r="F28" s="17" t="s">
        <v>753</v>
      </c>
      <c r="G28" s="17" t="s">
        <v>4528</v>
      </c>
      <c r="H28" s="17">
        <v>7180009941</v>
      </c>
    </row>
    <row r="29" spans="1:8" ht="45.6" customHeight="1" x14ac:dyDescent="0.2">
      <c r="A29" s="57">
        <v>5</v>
      </c>
      <c r="B29" s="17" t="s">
        <v>2946</v>
      </c>
      <c r="C29" s="17"/>
      <c r="D29" s="17" t="s">
        <v>388</v>
      </c>
      <c r="E29" s="56">
        <v>38353</v>
      </c>
      <c r="F29" s="17" t="s">
        <v>753</v>
      </c>
      <c r="G29" s="17" t="s">
        <v>4529</v>
      </c>
      <c r="H29" s="17">
        <v>7180009958</v>
      </c>
    </row>
    <row r="30" spans="1:8" ht="45.6" customHeight="1" x14ac:dyDescent="0.2">
      <c r="A30" s="57">
        <v>6</v>
      </c>
      <c r="B30" s="17" t="s">
        <v>2947</v>
      </c>
      <c r="C30" s="17"/>
      <c r="D30" s="17" t="s">
        <v>388</v>
      </c>
      <c r="E30" s="56">
        <v>38384</v>
      </c>
      <c r="F30" s="17" t="s">
        <v>753</v>
      </c>
      <c r="G30" s="17" t="s">
        <v>4530</v>
      </c>
      <c r="H30" s="17">
        <v>7180009966</v>
      </c>
    </row>
    <row r="31" spans="1:8" ht="45.6" customHeight="1" x14ac:dyDescent="0.2">
      <c r="A31" s="57">
        <v>7</v>
      </c>
      <c r="B31" s="78" t="s">
        <v>2948</v>
      </c>
      <c r="C31" s="78"/>
      <c r="D31" s="78" t="s">
        <v>388</v>
      </c>
      <c r="E31" s="233">
        <v>38412</v>
      </c>
      <c r="F31" s="78" t="s">
        <v>753</v>
      </c>
      <c r="G31" s="78" t="s">
        <v>4531</v>
      </c>
      <c r="H31" s="78">
        <v>7180009974</v>
      </c>
    </row>
    <row r="32" spans="1:8" ht="45.6" customHeight="1" x14ac:dyDescent="0.2">
      <c r="A32" s="57">
        <v>8</v>
      </c>
      <c r="B32" s="17" t="s">
        <v>2949</v>
      </c>
      <c r="C32" s="17"/>
      <c r="D32" s="17" t="s">
        <v>388</v>
      </c>
      <c r="E32" s="56">
        <v>38412</v>
      </c>
      <c r="F32" s="17" t="s">
        <v>753</v>
      </c>
      <c r="G32" s="17" t="s">
        <v>4532</v>
      </c>
      <c r="H32" s="17">
        <v>7180009982</v>
      </c>
    </row>
    <row r="33" spans="1:8" ht="45.6" customHeight="1" x14ac:dyDescent="0.2">
      <c r="A33" s="57">
        <v>9</v>
      </c>
      <c r="B33" s="17" t="s">
        <v>2950</v>
      </c>
      <c r="C33" s="17"/>
      <c r="D33" s="17" t="s">
        <v>495</v>
      </c>
      <c r="E33" s="56">
        <v>39845</v>
      </c>
      <c r="F33" s="17" t="s">
        <v>753</v>
      </c>
      <c r="G33" s="17" t="s">
        <v>4533</v>
      </c>
      <c r="H33" s="17">
        <v>7180009990</v>
      </c>
    </row>
    <row r="34" spans="1:8" ht="45.6" customHeight="1" x14ac:dyDescent="0.2">
      <c r="A34" s="57">
        <v>10</v>
      </c>
      <c r="B34" s="17" t="s">
        <v>2951</v>
      </c>
      <c r="C34" s="17"/>
      <c r="D34" s="17" t="s">
        <v>495</v>
      </c>
      <c r="E34" s="56">
        <v>39904</v>
      </c>
      <c r="F34" s="17" t="s">
        <v>753</v>
      </c>
      <c r="G34" s="17" t="s">
        <v>4534</v>
      </c>
      <c r="H34" s="17">
        <v>7180010006</v>
      </c>
    </row>
    <row r="35" spans="1:8" ht="39.9" customHeight="1" x14ac:dyDescent="0.2">
      <c r="B35" s="192" t="s">
        <v>52</v>
      </c>
    </row>
    <row r="36" spans="1:8" ht="39.9" customHeight="1" thickBot="1" x14ac:dyDescent="0.25">
      <c r="B36" s="13" t="s">
        <v>5362</v>
      </c>
      <c r="C36" s="13" t="s">
        <v>5363</v>
      </c>
      <c r="D36" s="13" t="s">
        <v>5364</v>
      </c>
      <c r="E36" s="13" t="s">
        <v>5365</v>
      </c>
      <c r="F36" s="13" t="s">
        <v>5366</v>
      </c>
      <c r="G36" s="13" t="s">
        <v>5368</v>
      </c>
      <c r="H36" s="13" t="s">
        <v>5367</v>
      </c>
    </row>
    <row r="37" spans="1:8" ht="39.9" customHeight="1" thickTop="1" x14ac:dyDescent="0.2">
      <c r="A37" s="57">
        <v>1</v>
      </c>
      <c r="B37" s="17" t="s">
        <v>2952</v>
      </c>
      <c r="C37" s="17" t="s">
        <v>2953</v>
      </c>
      <c r="D37" s="17" t="s">
        <v>346</v>
      </c>
      <c r="E37" s="56">
        <v>40269</v>
      </c>
      <c r="F37" s="17" t="s">
        <v>765</v>
      </c>
      <c r="G37" s="17" t="s">
        <v>4535</v>
      </c>
      <c r="H37" s="17">
        <v>7180011905</v>
      </c>
    </row>
    <row r="38" spans="1:8" ht="39.9" customHeight="1" x14ac:dyDescent="0.2">
      <c r="A38" s="57">
        <v>2</v>
      </c>
      <c r="B38" s="17" t="s">
        <v>2954</v>
      </c>
      <c r="C38" s="17" t="s">
        <v>2953</v>
      </c>
      <c r="D38" s="17" t="s">
        <v>346</v>
      </c>
      <c r="E38" s="56">
        <v>40269</v>
      </c>
      <c r="F38" s="17" t="s">
        <v>765</v>
      </c>
      <c r="G38" s="17" t="s">
        <v>4536</v>
      </c>
      <c r="H38" s="17">
        <v>7180011913</v>
      </c>
    </row>
    <row r="39" spans="1:8" ht="39.9" customHeight="1" x14ac:dyDescent="0.2">
      <c r="A39" s="57">
        <v>3</v>
      </c>
      <c r="B39" s="17" t="s">
        <v>2955</v>
      </c>
      <c r="C39" s="17" t="s">
        <v>2953</v>
      </c>
      <c r="D39" s="17" t="s">
        <v>346</v>
      </c>
      <c r="E39" s="56">
        <v>40269</v>
      </c>
      <c r="F39" s="17" t="s">
        <v>765</v>
      </c>
      <c r="G39" s="17" t="s">
        <v>4537</v>
      </c>
      <c r="H39" s="17">
        <v>7180011921</v>
      </c>
    </row>
    <row r="40" spans="1:8" ht="39.9" customHeight="1" x14ac:dyDescent="0.2">
      <c r="A40" s="57">
        <v>4</v>
      </c>
      <c r="B40" s="17" t="s">
        <v>2956</v>
      </c>
      <c r="C40" s="17" t="s">
        <v>2953</v>
      </c>
      <c r="D40" s="17" t="s">
        <v>346</v>
      </c>
      <c r="E40" s="56">
        <v>40269</v>
      </c>
      <c r="F40" s="17" t="s">
        <v>765</v>
      </c>
      <c r="G40" s="17" t="s">
        <v>4538</v>
      </c>
      <c r="H40" s="17">
        <v>7180011939</v>
      </c>
    </row>
    <row r="41" spans="1:8" ht="39.9" customHeight="1" x14ac:dyDescent="0.2">
      <c r="A41" s="57">
        <v>5</v>
      </c>
      <c r="B41" s="17" t="s">
        <v>2957</v>
      </c>
      <c r="C41" s="17" t="s">
        <v>2953</v>
      </c>
      <c r="D41" s="17" t="s">
        <v>346</v>
      </c>
      <c r="E41" s="56">
        <v>40269</v>
      </c>
      <c r="F41" s="17" t="s">
        <v>765</v>
      </c>
      <c r="G41" s="17" t="s">
        <v>4539</v>
      </c>
      <c r="H41" s="17">
        <v>7180011947</v>
      </c>
    </row>
    <row r="42" spans="1:8" ht="39.9" customHeight="1" x14ac:dyDescent="0.2">
      <c r="A42" s="57">
        <v>6</v>
      </c>
      <c r="B42" s="17" t="s">
        <v>2958</v>
      </c>
      <c r="C42" s="17" t="s">
        <v>2953</v>
      </c>
      <c r="D42" s="17" t="s">
        <v>346</v>
      </c>
      <c r="E42" s="56">
        <v>40269</v>
      </c>
      <c r="F42" s="17" t="s">
        <v>765</v>
      </c>
      <c r="G42" s="17" t="s">
        <v>4540</v>
      </c>
      <c r="H42" s="17">
        <v>7180011954</v>
      </c>
    </row>
    <row r="43" spans="1:8" ht="39.9" customHeight="1" x14ac:dyDescent="0.2">
      <c r="B43" s="192" t="s">
        <v>5559</v>
      </c>
    </row>
    <row r="44" spans="1:8" ht="39.9" customHeight="1" thickBot="1" x14ac:dyDescent="0.25">
      <c r="B44" s="13" t="s">
        <v>5362</v>
      </c>
      <c r="C44" s="13" t="s">
        <v>5363</v>
      </c>
      <c r="D44" s="13" t="s">
        <v>5364</v>
      </c>
      <c r="E44" s="13" t="s">
        <v>5365</v>
      </c>
      <c r="F44" s="13" t="s">
        <v>5366</v>
      </c>
      <c r="G44" s="13" t="s">
        <v>5368</v>
      </c>
      <c r="H44" s="13" t="s">
        <v>5367</v>
      </c>
    </row>
    <row r="45" spans="1:8" ht="39.9" customHeight="1" thickTop="1" x14ac:dyDescent="0.2">
      <c r="A45" s="57">
        <v>1</v>
      </c>
      <c r="B45" s="83" t="str">
        <f>"写真でわかる季節のことば辞典 四季を味わい感性を育む　第1巻 草もえる 春のことば"</f>
        <v>写真でわかる季節のことば辞典 四季を味わい感性を育む　第1巻 草もえる 春のことば</v>
      </c>
      <c r="C45" s="83" t="s">
        <v>5560</v>
      </c>
      <c r="D45" s="83" t="str">
        <f>"学研教育出版"</f>
        <v>学研教育出版</v>
      </c>
      <c r="E45" s="83" t="str">
        <f>"2012.2"</f>
        <v>2012.2</v>
      </c>
      <c r="F45" s="146" t="s">
        <v>5393</v>
      </c>
      <c r="G45" s="343" t="s">
        <v>6899</v>
      </c>
      <c r="H45" s="107">
        <v>7180023058</v>
      </c>
    </row>
    <row r="46" spans="1:8" ht="39.9" customHeight="1" x14ac:dyDescent="0.2">
      <c r="A46" s="57">
        <v>2</v>
      </c>
      <c r="B46" s="17" t="str">
        <f>"写真でわかる季節のことば辞典 四季を味わい感性を育む 第2巻 海ひかる 夏のことば"</f>
        <v>写真でわかる季節のことば辞典 四季を味わい感性を育む 第2巻 海ひかる 夏のことば</v>
      </c>
      <c r="C46" s="17" t="s">
        <v>5560</v>
      </c>
      <c r="D46" s="17" t="str">
        <f>"学研教育出版"</f>
        <v>学研教育出版</v>
      </c>
      <c r="E46" s="17" t="str">
        <f>"2012.2"</f>
        <v>2012.2</v>
      </c>
      <c r="F46" s="17" t="s">
        <v>5393</v>
      </c>
      <c r="G46" s="132" t="s">
        <v>6900</v>
      </c>
      <c r="H46" s="108">
        <v>7180023066</v>
      </c>
    </row>
    <row r="47" spans="1:8" ht="39.9" customHeight="1" x14ac:dyDescent="0.2">
      <c r="A47" s="57">
        <v>3</v>
      </c>
      <c r="B47" s="17" t="str">
        <f>"写真でわかる季節のことば辞典 四季を味わい感性を育む 第3巻 月さえる 秋のことば"</f>
        <v>写真でわかる季節のことば辞典 四季を味わい感性を育む 第3巻 月さえる 秋のことば</v>
      </c>
      <c r="C47" s="17" t="s">
        <v>5560</v>
      </c>
      <c r="D47" s="17" t="str">
        <f>"学研教育出版"</f>
        <v>学研教育出版</v>
      </c>
      <c r="E47" s="17" t="str">
        <f>"2012.2"</f>
        <v>2012.2</v>
      </c>
      <c r="F47" s="17" t="s">
        <v>5393</v>
      </c>
      <c r="G47" s="132" t="s">
        <v>6901</v>
      </c>
      <c r="H47" s="108">
        <v>7180023074</v>
      </c>
    </row>
    <row r="48" spans="1:8" ht="39.9" customHeight="1" x14ac:dyDescent="0.2">
      <c r="A48" s="57">
        <v>4</v>
      </c>
      <c r="B48" s="78" t="str">
        <f>"写真でわかる季節のことば辞典 四季を味わい感性を育む 第4巻 氷はる 冬のことば"</f>
        <v>写真でわかる季節のことば辞典 四季を味わい感性を育む 第4巻 氷はる 冬のことば</v>
      </c>
      <c r="C48" s="78" t="s">
        <v>5560</v>
      </c>
      <c r="D48" s="78" t="str">
        <f>"学研教育出版"</f>
        <v>学研教育出版</v>
      </c>
      <c r="E48" s="78" t="str">
        <f>"2012.2"</f>
        <v>2012.2</v>
      </c>
      <c r="F48" s="78" t="s">
        <v>5392</v>
      </c>
      <c r="G48" s="344" t="s">
        <v>6902</v>
      </c>
      <c r="H48" s="113">
        <v>7180023082</v>
      </c>
    </row>
    <row r="49" spans="1:8" ht="39.9" customHeight="1" thickBot="1" x14ac:dyDescent="0.25">
      <c r="A49" s="57">
        <v>5</v>
      </c>
      <c r="B49" s="58" t="str">
        <f>"大人も読みたいこども歳時記 作ってみよう365日 "</f>
        <v xml:space="preserve">大人も読みたいこども歳時記 作ってみよう365日 </v>
      </c>
      <c r="C49" s="58" t="s">
        <v>5561</v>
      </c>
      <c r="D49" s="58" t="str">
        <f>"小学館"</f>
        <v>小学館</v>
      </c>
      <c r="E49" s="58" t="str">
        <f>"2014.3"</f>
        <v>2014.3</v>
      </c>
      <c r="F49" s="58" t="s">
        <v>5392</v>
      </c>
      <c r="G49" s="345" t="s">
        <v>6903</v>
      </c>
      <c r="H49" s="58">
        <v>7180023090</v>
      </c>
    </row>
    <row r="50" spans="1:8" ht="39.9" customHeight="1" x14ac:dyDescent="0.2">
      <c r="B50" s="192" t="s">
        <v>6904</v>
      </c>
    </row>
    <row r="51" spans="1:8" ht="39.9" customHeight="1" thickBot="1" x14ac:dyDescent="0.25">
      <c r="B51" s="13" t="s">
        <v>5362</v>
      </c>
      <c r="C51" s="13" t="s">
        <v>5363</v>
      </c>
      <c r="D51" s="13" t="s">
        <v>5364</v>
      </c>
      <c r="E51" s="13" t="s">
        <v>5365</v>
      </c>
      <c r="F51" s="13" t="s">
        <v>5366</v>
      </c>
      <c r="G51" s="13" t="s">
        <v>5368</v>
      </c>
      <c r="H51" s="13" t="s">
        <v>5367</v>
      </c>
    </row>
    <row r="52" spans="1:8" ht="39.9" customHeight="1" thickTop="1" x14ac:dyDescent="0.2">
      <c r="A52" s="57">
        <v>1</v>
      </c>
      <c r="B52" s="17" t="str">
        <f>"絵本ごよみ二十四節気と七十二候 美しい日本の季節と衣・食・住 春 はるかぜがこおりをといて"</f>
        <v>絵本ごよみ二十四節気と七十二候 美しい日本の季節と衣・食・住 春 はるかぜがこおりをといて</v>
      </c>
      <c r="C52" s="17" t="s">
        <v>5562</v>
      </c>
      <c r="D52" s="17" t="str">
        <f>"教育画劇"</f>
        <v>教育画劇</v>
      </c>
      <c r="E52" s="17" t="str">
        <f>"2014.2"</f>
        <v>2014.2</v>
      </c>
      <c r="F52" s="17" t="s">
        <v>5392</v>
      </c>
      <c r="G52" s="343" t="s">
        <v>6906</v>
      </c>
      <c r="H52" s="107">
        <v>7180023108</v>
      </c>
    </row>
    <row r="53" spans="1:8" ht="39.9" customHeight="1" x14ac:dyDescent="0.2">
      <c r="A53" s="57">
        <v>2</v>
      </c>
      <c r="B53" s="17" t="str">
        <f>"絵本ごよみ二十四節気と七十二候 美しい日本の季節と衣・食・住 夏 かえるがはじめてなくと"</f>
        <v>絵本ごよみ二十四節気と七十二候 美しい日本の季節と衣・食・住 夏 かえるがはじめてなくと</v>
      </c>
      <c r="C53" s="17" t="s">
        <v>5562</v>
      </c>
      <c r="D53" s="17" t="str">
        <f>"教育画劇"</f>
        <v>教育画劇</v>
      </c>
      <c r="E53" s="17" t="str">
        <f>"2014.4"</f>
        <v>2014.4</v>
      </c>
      <c r="F53" s="17" t="s">
        <v>5392</v>
      </c>
      <c r="G53" s="132" t="s">
        <v>6907</v>
      </c>
      <c r="H53" s="108">
        <v>7180023116</v>
      </c>
    </row>
    <row r="54" spans="1:8" ht="39.9" customHeight="1" x14ac:dyDescent="0.2">
      <c r="A54" s="57">
        <v>3</v>
      </c>
      <c r="B54" s="17" t="str">
        <f>"絵本ごよみ二十四節気と七十二候 美しい日本の季節と衣・食・住 秋 すずかぜがふけば"</f>
        <v>絵本ごよみ二十四節気と七十二候 美しい日本の季節と衣・食・住 秋 すずかぜがふけば</v>
      </c>
      <c r="C54" s="17" t="s">
        <v>5562</v>
      </c>
      <c r="D54" s="17" t="str">
        <f>"教育画劇"</f>
        <v>教育画劇</v>
      </c>
      <c r="E54" s="17" t="str">
        <f>"2014.4"</f>
        <v>2014.4</v>
      </c>
      <c r="F54" s="17" t="s">
        <v>5392</v>
      </c>
      <c r="G54" s="132" t="s">
        <v>6908</v>
      </c>
      <c r="H54" s="108">
        <v>7180023124</v>
      </c>
    </row>
    <row r="55" spans="1:8" ht="39.9" customHeight="1" x14ac:dyDescent="0.2">
      <c r="A55" s="57">
        <v>4</v>
      </c>
      <c r="B55" s="17" t="str">
        <f>"絵本ごよみ二十四節気と七十二候 美しい日本の季節と衣・食・住 冬 さざんかがはじめてひらき"</f>
        <v>絵本ごよみ二十四節気と七十二候 美しい日本の季節と衣・食・住 冬 さざんかがはじめてひらき</v>
      </c>
      <c r="C55" s="17" t="s">
        <v>5562</v>
      </c>
      <c r="D55" s="17" t="str">
        <f>"教育画劇"</f>
        <v>教育画劇</v>
      </c>
      <c r="E55" s="17" t="str">
        <f>"2014.4"</f>
        <v>2014.4</v>
      </c>
      <c r="F55" s="17" t="s">
        <v>5392</v>
      </c>
      <c r="G55" s="132" t="s">
        <v>6909</v>
      </c>
      <c r="H55" s="108">
        <v>7180023132</v>
      </c>
    </row>
    <row r="56" spans="1:8" ht="39.9" customHeight="1" thickBot="1" x14ac:dyDescent="0.25">
      <c r="A56" s="57">
        <v>5</v>
      </c>
      <c r="B56" s="58" t="s">
        <v>5563</v>
      </c>
      <c r="C56" s="58" t="s">
        <v>5564</v>
      </c>
      <c r="D56" s="58" t="str">
        <f>"PHP研究所"</f>
        <v>PHP研究所</v>
      </c>
      <c r="E56" s="58" t="str">
        <f>"2014.5"</f>
        <v>2014.5</v>
      </c>
      <c r="F56" s="58" t="s">
        <v>5392</v>
      </c>
      <c r="G56" s="345" t="s">
        <v>6910</v>
      </c>
      <c r="H56" s="109">
        <v>7180023140</v>
      </c>
    </row>
    <row r="57" spans="1:8" ht="39.9" customHeight="1" x14ac:dyDescent="0.2">
      <c r="B57" s="192" t="s">
        <v>6905</v>
      </c>
    </row>
    <row r="58" spans="1:8" ht="39.9" customHeight="1" thickBot="1" x14ac:dyDescent="0.25">
      <c r="B58" s="13" t="s">
        <v>5362</v>
      </c>
      <c r="C58" s="13" t="s">
        <v>5363</v>
      </c>
      <c r="D58" s="13" t="s">
        <v>5364</v>
      </c>
      <c r="E58" s="13" t="s">
        <v>5365</v>
      </c>
      <c r="F58" s="13" t="s">
        <v>5366</v>
      </c>
      <c r="G58" s="13" t="s">
        <v>5368</v>
      </c>
      <c r="H58" s="13" t="s">
        <v>5367</v>
      </c>
    </row>
    <row r="59" spans="1:8" ht="39.9" customHeight="1" thickTop="1" x14ac:dyDescent="0.2">
      <c r="A59" s="57">
        <v>1</v>
      </c>
      <c r="B59" s="17" t="str">
        <f>"はじめてふれる日本の二十四節気・七十二候 1 春 桃始めて笑う"</f>
        <v>はじめてふれる日本の二十四節気・七十二候 1 春 桃始めて笑う</v>
      </c>
      <c r="C59" s="17" t="str">
        <f>"根本/浩∥著 小林/絵里子∥絵"</f>
        <v>根本/浩∥著 小林/絵里子∥絵</v>
      </c>
      <c r="D59" s="17" t="str">
        <f>"汐文社"</f>
        <v>汐文社</v>
      </c>
      <c r="E59" s="17" t="str">
        <f>"2013.10"</f>
        <v>2013.10</v>
      </c>
      <c r="F59" s="17" t="s">
        <v>5392</v>
      </c>
      <c r="G59" s="323" t="s">
        <v>6911</v>
      </c>
      <c r="H59" s="107">
        <v>7180023157</v>
      </c>
    </row>
    <row r="60" spans="1:8" ht="39.9" customHeight="1" x14ac:dyDescent="0.2">
      <c r="A60" s="57">
        <v>2</v>
      </c>
      <c r="B60" s="17" t="str">
        <f>"はじめてふれる日本の二十四節気・七十二候 2 夏 蚕起きて桑を食う"</f>
        <v>はじめてふれる日本の二十四節気・七十二候 2 夏 蚕起きて桑を食う</v>
      </c>
      <c r="C60" s="17" t="str">
        <f>"根本/浩∥著 小林/絵里子∥絵"</f>
        <v>根本/浩∥著 小林/絵里子∥絵</v>
      </c>
      <c r="D60" s="17" t="str">
        <f>"汐文社"</f>
        <v>汐文社</v>
      </c>
      <c r="E60" s="17" t="str">
        <f>"2013.10"</f>
        <v>2013.10</v>
      </c>
      <c r="F60" s="17" t="s">
        <v>5392</v>
      </c>
      <c r="G60" s="132" t="s">
        <v>6912</v>
      </c>
      <c r="H60" s="108">
        <v>7180023165</v>
      </c>
    </row>
    <row r="61" spans="1:8" ht="39.9" customHeight="1" x14ac:dyDescent="0.2">
      <c r="A61" s="57">
        <v>3</v>
      </c>
      <c r="B61" s="17" t="str">
        <f>"はじめてふれる日本の二十四節気・七十二候 3 秋 菊花開く"</f>
        <v>はじめてふれる日本の二十四節気・七十二候 3 秋 菊花開く</v>
      </c>
      <c r="C61" s="17" t="str">
        <f>"根本/浩∥著 小林/絵里子∥絵"</f>
        <v>根本/浩∥著 小林/絵里子∥絵</v>
      </c>
      <c r="D61" s="17" t="str">
        <f>"汐文社"</f>
        <v>汐文社</v>
      </c>
      <c r="E61" s="17" t="str">
        <f>"2013.11"</f>
        <v>2013.11</v>
      </c>
      <c r="F61" s="17" t="s">
        <v>5392</v>
      </c>
      <c r="G61" s="132" t="s">
        <v>6913</v>
      </c>
      <c r="H61" s="108">
        <v>7180023173</v>
      </c>
    </row>
    <row r="62" spans="1:8" ht="39.9" customHeight="1" thickBot="1" x14ac:dyDescent="0.25">
      <c r="A62" s="57">
        <v>4</v>
      </c>
      <c r="B62" s="17" t="str">
        <f>"はじめてふれる日本の二十四節気・七十二候 4 冬 熊穴に蟄る"</f>
        <v>はじめてふれる日本の二十四節気・七十二候 4 冬 熊穴に蟄る</v>
      </c>
      <c r="C62" s="17" t="str">
        <f>"根本/浩∥著 小林/絵里子∥絵"</f>
        <v>根本/浩∥著 小林/絵里子∥絵</v>
      </c>
      <c r="D62" s="17" t="str">
        <f>"汐文社"</f>
        <v>汐文社</v>
      </c>
      <c r="E62" s="17" t="str">
        <f>"2013.11"</f>
        <v>2013.11</v>
      </c>
      <c r="F62" s="17" t="s">
        <v>5392</v>
      </c>
      <c r="G62" s="345" t="s">
        <v>6914</v>
      </c>
      <c r="H62" s="109">
        <v>7180023181</v>
      </c>
    </row>
    <row r="63" spans="1:8" ht="39.9" customHeight="1" x14ac:dyDescent="0.2">
      <c r="B63" s="192" t="s">
        <v>5554</v>
      </c>
    </row>
    <row r="64" spans="1:8" ht="39.9" customHeight="1" thickBot="1" x14ac:dyDescent="0.25">
      <c r="B64" s="13" t="s">
        <v>5362</v>
      </c>
      <c r="C64" s="13" t="s">
        <v>5363</v>
      </c>
      <c r="D64" s="13" t="s">
        <v>5364</v>
      </c>
      <c r="E64" s="13" t="s">
        <v>5365</v>
      </c>
      <c r="F64" s="13" t="s">
        <v>5366</v>
      </c>
      <c r="G64" s="13" t="s">
        <v>5368</v>
      </c>
      <c r="H64" s="13" t="s">
        <v>5367</v>
      </c>
    </row>
    <row r="65" spans="1:8" ht="39.9" customHeight="1" thickTop="1" x14ac:dyDescent="0.2">
      <c r="A65" s="57">
        <v>1</v>
      </c>
      <c r="B65" s="83" t="str">
        <f>"親子でたのしむ日本の行事 "</f>
        <v xml:space="preserve">親子でたのしむ日本の行事 </v>
      </c>
      <c r="C65" s="83" t="s">
        <v>5555</v>
      </c>
      <c r="D65" s="83" t="str">
        <f>"平凡社"</f>
        <v>平凡社</v>
      </c>
      <c r="E65" s="83" t="str">
        <f>"2014.4"</f>
        <v>2014.4</v>
      </c>
      <c r="F65" s="146" t="s">
        <v>5393</v>
      </c>
      <c r="G65" s="346" t="s">
        <v>6893</v>
      </c>
      <c r="H65" s="107">
        <v>7180022993</v>
      </c>
    </row>
    <row r="66" spans="1:8" ht="39.9" customHeight="1" x14ac:dyDescent="0.2">
      <c r="A66" s="57">
        <v>2</v>
      </c>
      <c r="B66" s="17" t="str">
        <f>"子どもに伝えたい春夏秋冬 和の行事を楽しむ絵本 "</f>
        <v xml:space="preserve">子どもに伝えたい春夏秋冬 和の行事を楽しむ絵本 </v>
      </c>
      <c r="C66" s="17" t="s">
        <v>5556</v>
      </c>
      <c r="D66" s="17" t="str">
        <f>"永岡書店"</f>
        <v>永岡書店</v>
      </c>
      <c r="E66" s="17" t="str">
        <f>"2014.4"</f>
        <v>2014.4</v>
      </c>
      <c r="F66" s="17" t="s">
        <v>5393</v>
      </c>
      <c r="G66" s="132" t="s">
        <v>6894</v>
      </c>
      <c r="H66" s="108">
        <v>7180023009</v>
      </c>
    </row>
    <row r="67" spans="1:8" ht="39.9" customHeight="1" x14ac:dyDescent="0.2">
      <c r="A67" s="57">
        <v>3</v>
      </c>
      <c r="B67" s="17" t="str">
        <f>"坂本廣子のつくろう!食べよう!行事食 1 正月から桃の節句"</f>
        <v>坂本廣子のつくろう!食べよう!行事食 1 正月から桃の節句</v>
      </c>
      <c r="C67" s="17" t="s">
        <v>5557</v>
      </c>
      <c r="D67" s="17" t="str">
        <f>"少年写真新聞社"</f>
        <v>少年写真新聞社</v>
      </c>
      <c r="E67" s="17" t="str">
        <f>"2013.10"</f>
        <v>2013.10</v>
      </c>
      <c r="F67" s="17" t="s">
        <v>5393</v>
      </c>
      <c r="G67" s="132" t="s">
        <v>6895</v>
      </c>
      <c r="H67" s="108">
        <v>7180023017</v>
      </c>
    </row>
    <row r="68" spans="1:8" ht="39.9" customHeight="1" x14ac:dyDescent="0.2">
      <c r="A68" s="57">
        <v>4</v>
      </c>
      <c r="B68" s="17" t="str">
        <f>"坂本廣子のつくろう!食べよう!行事食 2 花見からお盆"</f>
        <v>坂本廣子のつくろう!食べよう!行事食 2 花見からお盆</v>
      </c>
      <c r="C68" s="17" t="s">
        <v>5557</v>
      </c>
      <c r="D68" s="17" t="str">
        <f>"少年写真新聞社"</f>
        <v>少年写真新聞社</v>
      </c>
      <c r="E68" s="17" t="str">
        <f>"2013.11"</f>
        <v>2013.11</v>
      </c>
      <c r="F68" s="17" t="s">
        <v>5392</v>
      </c>
      <c r="G68" s="132" t="s">
        <v>6896</v>
      </c>
      <c r="H68" s="108">
        <v>7180023025</v>
      </c>
    </row>
    <row r="69" spans="1:8" ht="39.9" customHeight="1" x14ac:dyDescent="0.2">
      <c r="A69" s="57">
        <v>5</v>
      </c>
      <c r="B69" s="17" t="str">
        <f>"坂本廣子のつくろう!食べよう!行事食 3 月見から大みそか"</f>
        <v>坂本廣子のつくろう!食べよう!行事食 3 月見から大みそか</v>
      </c>
      <c r="C69" s="17" t="s">
        <v>5557</v>
      </c>
      <c r="D69" s="17" t="str">
        <f>"少年写真新聞社"</f>
        <v>少年写真新聞社</v>
      </c>
      <c r="E69" s="17" t="str">
        <f>"2013.12"</f>
        <v>2013.12</v>
      </c>
      <c r="F69" s="17" t="s">
        <v>5392</v>
      </c>
      <c r="G69" s="132" t="s">
        <v>6897</v>
      </c>
      <c r="H69" s="108">
        <v>7180023033</v>
      </c>
    </row>
    <row r="70" spans="1:8" ht="39.9" customHeight="1" thickBot="1" x14ac:dyDescent="0.25">
      <c r="A70" s="57">
        <v>6</v>
      </c>
      <c r="B70" s="17" t="str">
        <f>"日本の心を伝える年中行事事典 "</f>
        <v xml:space="preserve">日本の心を伝える年中行事事典 </v>
      </c>
      <c r="C70" s="17" t="s">
        <v>5558</v>
      </c>
      <c r="D70" s="17" t="str">
        <f>"岩崎書店"</f>
        <v>岩崎書店</v>
      </c>
      <c r="E70" s="17" t="str">
        <f>"2013.11"</f>
        <v>2013.11</v>
      </c>
      <c r="F70" s="17" t="s">
        <v>5393</v>
      </c>
      <c r="G70" s="174" t="s">
        <v>6898</v>
      </c>
      <c r="H70" s="109">
        <v>7180023041</v>
      </c>
    </row>
    <row r="71" spans="1:8" ht="39.9" customHeight="1" x14ac:dyDescent="0.2">
      <c r="B71" s="192" t="s">
        <v>17755</v>
      </c>
    </row>
    <row r="72" spans="1:8" ht="39.9" customHeight="1" x14ac:dyDescent="0.2">
      <c r="A72" s="71">
        <v>1</v>
      </c>
      <c r="B72" s="454" t="s">
        <v>17713</v>
      </c>
      <c r="C72" s="454" t="s">
        <v>17714</v>
      </c>
      <c r="D72" s="454" t="s">
        <v>287</v>
      </c>
      <c r="E72" s="455">
        <v>44562</v>
      </c>
      <c r="F72" s="456" t="s">
        <v>18137</v>
      </c>
      <c r="G72" s="456" t="s">
        <v>17715</v>
      </c>
      <c r="H72" s="454">
        <v>1124115104</v>
      </c>
    </row>
    <row r="73" spans="1:8" ht="39.9" customHeight="1" x14ac:dyDescent="0.2">
      <c r="A73" s="71">
        <v>2</v>
      </c>
      <c r="B73" s="454" t="s">
        <v>17716</v>
      </c>
      <c r="C73" s="454" t="s">
        <v>17714</v>
      </c>
      <c r="D73" s="454" t="s">
        <v>287</v>
      </c>
      <c r="E73" s="455">
        <v>44562</v>
      </c>
      <c r="F73" s="456" t="s">
        <v>18138</v>
      </c>
      <c r="G73" s="456" t="s">
        <v>17717</v>
      </c>
      <c r="H73" s="454">
        <v>1124115112</v>
      </c>
    </row>
    <row r="74" spans="1:8" ht="39.9" customHeight="1" x14ac:dyDescent="0.2">
      <c r="A74" s="71">
        <v>3</v>
      </c>
      <c r="B74" s="454" t="s">
        <v>17718</v>
      </c>
      <c r="C74" s="454" t="s">
        <v>17714</v>
      </c>
      <c r="D74" s="454" t="s">
        <v>287</v>
      </c>
      <c r="E74" s="455">
        <v>44896</v>
      </c>
      <c r="F74" s="456" t="s">
        <v>18136</v>
      </c>
      <c r="G74" s="456" t="s">
        <v>17719</v>
      </c>
      <c r="H74" s="454">
        <v>1124115120</v>
      </c>
    </row>
    <row r="75" spans="1:8" ht="39.9" customHeight="1" x14ac:dyDescent="0.2">
      <c r="A75" s="71">
        <v>4</v>
      </c>
      <c r="B75" s="454" t="s">
        <v>17720</v>
      </c>
      <c r="C75" s="454" t="s">
        <v>17714</v>
      </c>
      <c r="D75" s="454" t="s">
        <v>287</v>
      </c>
      <c r="E75" s="455">
        <v>44896</v>
      </c>
      <c r="F75" s="456" t="s">
        <v>18136</v>
      </c>
      <c r="G75" s="456" t="s">
        <v>17721</v>
      </c>
      <c r="H75" s="454">
        <v>1124115138</v>
      </c>
    </row>
    <row r="76" spans="1:8" ht="39.9" customHeight="1" x14ac:dyDescent="0.2">
      <c r="A76" s="71">
        <v>5</v>
      </c>
      <c r="B76" s="454" t="s">
        <v>17722</v>
      </c>
      <c r="C76" s="454" t="s">
        <v>17714</v>
      </c>
      <c r="D76" s="454" t="s">
        <v>287</v>
      </c>
      <c r="E76" s="455">
        <v>44958</v>
      </c>
      <c r="F76" s="456" t="s">
        <v>18136</v>
      </c>
      <c r="G76" s="456" t="s">
        <v>17723</v>
      </c>
      <c r="H76" s="454">
        <v>1124115146</v>
      </c>
    </row>
    <row r="77" spans="1:8" ht="39.9" customHeight="1" x14ac:dyDescent="0.2">
      <c r="A77" s="71">
        <v>6</v>
      </c>
      <c r="B77" s="454" t="s">
        <v>17724</v>
      </c>
      <c r="C77" s="454" t="s">
        <v>17725</v>
      </c>
      <c r="D77" s="454" t="s">
        <v>287</v>
      </c>
      <c r="E77" s="455">
        <v>44958</v>
      </c>
      <c r="F77" s="456" t="s">
        <v>18136</v>
      </c>
      <c r="G77" s="456" t="s">
        <v>17726</v>
      </c>
      <c r="H77" s="454">
        <v>1124115153</v>
      </c>
    </row>
    <row r="78" spans="1:8" ht="39.9" customHeight="1" x14ac:dyDescent="0.2">
      <c r="A78" s="71">
        <v>7</v>
      </c>
      <c r="B78" s="454" t="s">
        <v>17727</v>
      </c>
      <c r="C78" s="454" t="s">
        <v>17714</v>
      </c>
      <c r="D78" s="454" t="s">
        <v>287</v>
      </c>
      <c r="E78" s="455">
        <v>44958</v>
      </c>
      <c r="F78" s="456" t="s">
        <v>18136</v>
      </c>
      <c r="G78" s="456" t="s">
        <v>17728</v>
      </c>
      <c r="H78" s="454">
        <v>1124115161</v>
      </c>
    </row>
    <row r="79" spans="1:8" ht="39.9" customHeight="1" x14ac:dyDescent="0.2">
      <c r="A79" s="71">
        <v>8</v>
      </c>
      <c r="B79" s="454" t="s">
        <v>17729</v>
      </c>
      <c r="C79" s="454" t="s">
        <v>17730</v>
      </c>
      <c r="D79" s="454" t="s">
        <v>137</v>
      </c>
      <c r="E79" s="455">
        <v>41944</v>
      </c>
      <c r="F79" s="456" t="s">
        <v>18136</v>
      </c>
      <c r="G79" s="456" t="s">
        <v>17731</v>
      </c>
      <c r="H79" s="454">
        <v>1124115187</v>
      </c>
    </row>
    <row r="80" spans="1:8" ht="39.9" customHeight="1" x14ac:dyDescent="0.2">
      <c r="A80" s="71">
        <v>9</v>
      </c>
      <c r="B80" s="454" t="s">
        <v>17732</v>
      </c>
      <c r="C80" s="454" t="s">
        <v>17730</v>
      </c>
      <c r="D80" s="454" t="s">
        <v>137</v>
      </c>
      <c r="E80" s="455">
        <v>42005</v>
      </c>
      <c r="F80" s="456" t="s">
        <v>18136</v>
      </c>
      <c r="G80" s="456" t="s">
        <v>17733</v>
      </c>
      <c r="H80" s="454">
        <v>1124115195</v>
      </c>
    </row>
    <row r="81" spans="1:8" ht="39.9" customHeight="1" x14ac:dyDescent="0.2">
      <c r="A81" s="71">
        <v>10</v>
      </c>
      <c r="B81" s="454" t="s">
        <v>17734</v>
      </c>
      <c r="C81" s="454" t="s">
        <v>17730</v>
      </c>
      <c r="D81" s="454" t="s">
        <v>137</v>
      </c>
      <c r="E81" s="455">
        <v>42064</v>
      </c>
      <c r="F81" s="456" t="s">
        <v>18136</v>
      </c>
      <c r="G81" s="456" t="s">
        <v>17735</v>
      </c>
      <c r="H81" s="454">
        <v>1124115203</v>
      </c>
    </row>
    <row r="82" spans="1:8" ht="39.9" customHeight="1" x14ac:dyDescent="0.2">
      <c r="A82" s="71">
        <v>11</v>
      </c>
      <c r="B82" s="454" t="s">
        <v>17736</v>
      </c>
      <c r="C82" s="454" t="s">
        <v>17730</v>
      </c>
      <c r="D82" s="454" t="s">
        <v>137</v>
      </c>
      <c r="E82" s="455">
        <v>42005</v>
      </c>
      <c r="F82" s="456" t="s">
        <v>18136</v>
      </c>
      <c r="G82" s="456" t="s">
        <v>17737</v>
      </c>
      <c r="H82" s="454">
        <v>1124115211</v>
      </c>
    </row>
    <row r="83" spans="1:8" ht="39.9" customHeight="1" x14ac:dyDescent="0.2">
      <c r="A83" s="71">
        <v>12</v>
      </c>
      <c r="B83" s="454" t="s">
        <v>17738</v>
      </c>
      <c r="C83" s="454" t="s">
        <v>17730</v>
      </c>
      <c r="D83" s="454" t="s">
        <v>137</v>
      </c>
      <c r="E83" s="455">
        <v>42795</v>
      </c>
      <c r="F83" s="456" t="s">
        <v>18136</v>
      </c>
      <c r="G83" s="456" t="s">
        <v>17739</v>
      </c>
      <c r="H83" s="454">
        <v>1124115229</v>
      </c>
    </row>
    <row r="84" spans="1:8" ht="39.9" customHeight="1" x14ac:dyDescent="0.2">
      <c r="A84" s="71">
        <v>13</v>
      </c>
      <c r="B84" s="454" t="s">
        <v>17740</v>
      </c>
      <c r="C84" s="454" t="s">
        <v>17730</v>
      </c>
      <c r="D84" s="454" t="s">
        <v>137</v>
      </c>
      <c r="E84" s="455">
        <v>42795</v>
      </c>
      <c r="F84" s="456" t="s">
        <v>18136</v>
      </c>
      <c r="G84" s="456" t="s">
        <v>17741</v>
      </c>
      <c r="H84" s="454">
        <v>1124115237</v>
      </c>
    </row>
    <row r="85" spans="1:8" ht="39.9" customHeight="1" x14ac:dyDescent="0.2">
      <c r="A85" s="71">
        <v>14</v>
      </c>
      <c r="B85" s="454" t="s">
        <v>17742</v>
      </c>
      <c r="C85" s="454" t="s">
        <v>17730</v>
      </c>
      <c r="D85" s="454" t="s">
        <v>137</v>
      </c>
      <c r="E85" s="455">
        <v>44593</v>
      </c>
      <c r="F85" s="456" t="s">
        <v>18136</v>
      </c>
      <c r="G85" s="456" t="s">
        <v>17743</v>
      </c>
      <c r="H85" s="454">
        <v>1124115245</v>
      </c>
    </row>
    <row r="86" spans="1:8" ht="39.9" customHeight="1" x14ac:dyDescent="0.2">
      <c r="A86" s="71">
        <v>15</v>
      </c>
      <c r="B86" s="454" t="s">
        <v>17744</v>
      </c>
      <c r="C86" s="454" t="s">
        <v>17730</v>
      </c>
      <c r="D86" s="454" t="s">
        <v>137</v>
      </c>
      <c r="E86" s="455">
        <v>44531</v>
      </c>
      <c r="F86" s="456" t="s">
        <v>18136</v>
      </c>
      <c r="G86" s="456" t="s">
        <v>17745</v>
      </c>
      <c r="H86" s="454">
        <v>1124115252</v>
      </c>
    </row>
    <row r="87" spans="1:8" ht="39.9" customHeight="1" x14ac:dyDescent="0.2">
      <c r="A87" s="71">
        <v>16</v>
      </c>
      <c r="B87" s="454" t="s">
        <v>17746</v>
      </c>
      <c r="C87" s="454" t="s">
        <v>17730</v>
      </c>
      <c r="D87" s="454" t="s">
        <v>137</v>
      </c>
      <c r="E87" s="455">
        <v>44621</v>
      </c>
      <c r="F87" s="456" t="s">
        <v>18136</v>
      </c>
      <c r="G87" s="456" t="s">
        <v>17747</v>
      </c>
      <c r="H87" s="454">
        <v>1124115260</v>
      </c>
    </row>
    <row r="88" spans="1:8" ht="39.9" customHeight="1" x14ac:dyDescent="0.2">
      <c r="A88" s="71">
        <v>17</v>
      </c>
      <c r="B88" s="454" t="s">
        <v>17748</v>
      </c>
      <c r="C88" s="454" t="s">
        <v>17730</v>
      </c>
      <c r="D88" s="454" t="s">
        <v>137</v>
      </c>
      <c r="E88" s="455">
        <v>44562</v>
      </c>
      <c r="F88" s="456" t="s">
        <v>18136</v>
      </c>
      <c r="G88" s="456" t="s">
        <v>17749</v>
      </c>
      <c r="H88" s="454">
        <v>1124115278</v>
      </c>
    </row>
    <row r="89" spans="1:8" ht="39.9" customHeight="1" x14ac:dyDescent="0.2">
      <c r="A89" s="71">
        <v>18</v>
      </c>
      <c r="B89" s="454" t="s">
        <v>17750</v>
      </c>
      <c r="C89" s="454" t="s">
        <v>17730</v>
      </c>
      <c r="D89" s="454" t="s">
        <v>137</v>
      </c>
      <c r="E89" s="455">
        <v>44501</v>
      </c>
      <c r="F89" s="456" t="s">
        <v>18136</v>
      </c>
      <c r="G89" s="456" t="s">
        <v>17751</v>
      </c>
      <c r="H89" s="454">
        <v>1124115286</v>
      </c>
    </row>
    <row r="90" spans="1:8" ht="39.9" customHeight="1" x14ac:dyDescent="0.2">
      <c r="A90" s="71">
        <v>19</v>
      </c>
      <c r="B90" s="454" t="s">
        <v>17752</v>
      </c>
      <c r="C90" s="454" t="s">
        <v>17753</v>
      </c>
      <c r="D90" s="454" t="s">
        <v>623</v>
      </c>
      <c r="E90" s="455">
        <v>44621</v>
      </c>
      <c r="F90" s="456" t="s">
        <v>18136</v>
      </c>
      <c r="G90" s="456" t="s">
        <v>17754</v>
      </c>
      <c r="H90" s="454">
        <v>1124115294</v>
      </c>
    </row>
    <row r="91" spans="1:8" ht="39.9" customHeight="1" x14ac:dyDescent="0.2">
      <c r="A91" s="71">
        <v>20</v>
      </c>
      <c r="B91" s="460" t="s">
        <v>18134</v>
      </c>
      <c r="C91" s="460" t="s">
        <v>18135</v>
      </c>
      <c r="D91" s="460" t="s">
        <v>238</v>
      </c>
      <c r="E91" s="461" t="s">
        <v>8522</v>
      </c>
      <c r="F91" s="462" t="s">
        <v>18136</v>
      </c>
      <c r="G91" s="462" t="s">
        <v>18139</v>
      </c>
      <c r="H91" s="460">
        <v>1124115179</v>
      </c>
    </row>
  </sheetData>
  <phoneticPr fontId="5"/>
  <pageMargins left="0.23622047244094491" right="0.23622047244094491" top="0.74803149606299213" bottom="0.74803149606299213" header="0.31496062992125984" footer="0.31496062992125984"/>
  <pageSetup paperSize="9" scale="65" orientation="landscape" verticalDpi="300" r:id="rId1"/>
  <headerFooter>
    <oddHeader>&amp;C&amp;"-,太字"&amp;20特別貸出用図書セット(調べ学習用セット　文化・くらし(日本))</oddHeader>
  </headerFooter>
  <rowBreaks count="8" manualBreakCount="8">
    <brk id="9" max="16383" man="1"/>
    <brk id="17" max="16383" man="1"/>
    <brk id="22" max="16383" man="1"/>
    <brk id="34" max="16383" man="1"/>
    <brk id="42" max="16383" man="1"/>
    <brk id="49" max="16383" man="1"/>
    <brk id="56" max="16383" man="1"/>
    <brk id="62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4"/>
    <pageSetUpPr fitToPage="1"/>
  </sheetPr>
  <dimension ref="A1:H262"/>
  <sheetViews>
    <sheetView view="pageBreakPreview" topLeftCell="A127" zoomScale="80" zoomScaleNormal="100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9.88671875" style="57" customWidth="1"/>
    <col min="6" max="6" width="14.21875" style="57" bestFit="1" customWidth="1"/>
    <col min="7" max="7" width="17.77734375" style="57" customWidth="1"/>
    <col min="8" max="8" width="20" style="57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53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17" t="s">
        <v>2959</v>
      </c>
      <c r="C4" s="17" t="s">
        <v>2960</v>
      </c>
      <c r="D4" s="17" t="s">
        <v>230</v>
      </c>
      <c r="E4" s="55">
        <v>38353</v>
      </c>
      <c r="F4" s="17" t="s">
        <v>667</v>
      </c>
      <c r="G4" s="17" t="s">
        <v>4325</v>
      </c>
      <c r="H4" s="17">
        <v>7180001534</v>
      </c>
    </row>
    <row r="5" spans="1:8" ht="39.9" customHeight="1" x14ac:dyDescent="0.2">
      <c r="A5" s="57">
        <v>2</v>
      </c>
      <c r="B5" s="17" t="s">
        <v>2961</v>
      </c>
      <c r="C5" s="17" t="s">
        <v>2962</v>
      </c>
      <c r="D5" s="17" t="s">
        <v>233</v>
      </c>
      <c r="E5" s="17"/>
      <c r="F5" s="17" t="s">
        <v>667</v>
      </c>
      <c r="G5" s="17" t="s">
        <v>4326</v>
      </c>
      <c r="H5" s="17">
        <v>7180001542</v>
      </c>
    </row>
    <row r="6" spans="1:8" ht="39.9" customHeight="1" x14ac:dyDescent="0.2">
      <c r="A6" s="57">
        <v>3</v>
      </c>
      <c r="B6" s="17" t="s">
        <v>2963</v>
      </c>
      <c r="C6" s="17" t="s">
        <v>2964</v>
      </c>
      <c r="D6" s="17" t="s">
        <v>233</v>
      </c>
      <c r="E6" s="56">
        <v>38412</v>
      </c>
      <c r="F6" s="17" t="s">
        <v>667</v>
      </c>
      <c r="G6" s="17" t="s">
        <v>4327</v>
      </c>
      <c r="H6" s="17">
        <v>7180001559</v>
      </c>
    </row>
    <row r="7" spans="1:8" ht="39.9" customHeight="1" x14ac:dyDescent="0.2">
      <c r="A7" s="57">
        <v>4</v>
      </c>
      <c r="B7" s="17" t="s">
        <v>11101</v>
      </c>
      <c r="C7" s="17" t="s">
        <v>2965</v>
      </c>
      <c r="D7" s="17" t="s">
        <v>179</v>
      </c>
      <c r="E7" s="55">
        <v>39283</v>
      </c>
      <c r="F7" s="17" t="s">
        <v>667</v>
      </c>
      <c r="G7" s="17" t="s">
        <v>4328</v>
      </c>
      <c r="H7" s="17">
        <v>7180001567</v>
      </c>
    </row>
    <row r="8" spans="1:8" ht="39.9" customHeight="1" x14ac:dyDescent="0.2">
      <c r="A8" s="57">
        <v>5</v>
      </c>
      <c r="B8" s="17" t="s">
        <v>11102</v>
      </c>
      <c r="C8" s="17" t="s">
        <v>2965</v>
      </c>
      <c r="D8" s="17" t="s">
        <v>179</v>
      </c>
      <c r="E8" s="55">
        <v>39283</v>
      </c>
      <c r="F8" s="17" t="s">
        <v>667</v>
      </c>
      <c r="G8" s="17" t="s">
        <v>4329</v>
      </c>
      <c r="H8" s="17">
        <v>7180001575</v>
      </c>
    </row>
    <row r="9" spans="1:8" ht="39.9" customHeight="1" x14ac:dyDescent="0.2">
      <c r="A9" s="57">
        <v>6</v>
      </c>
      <c r="B9" s="17" t="s">
        <v>11103</v>
      </c>
      <c r="C9" s="17" t="s">
        <v>2965</v>
      </c>
      <c r="D9" s="17" t="s">
        <v>179</v>
      </c>
      <c r="E9" s="55">
        <v>39314</v>
      </c>
      <c r="F9" s="17" t="s">
        <v>667</v>
      </c>
      <c r="G9" s="17" t="s">
        <v>4330</v>
      </c>
      <c r="H9" s="17">
        <v>7180001583</v>
      </c>
    </row>
    <row r="10" spans="1:8" ht="39.9" customHeight="1" x14ac:dyDescent="0.2">
      <c r="A10" s="57">
        <v>7</v>
      </c>
      <c r="B10" s="17" t="s">
        <v>11104</v>
      </c>
      <c r="C10" s="17" t="s">
        <v>2965</v>
      </c>
      <c r="D10" s="17" t="s">
        <v>179</v>
      </c>
      <c r="E10" s="55">
        <v>39314</v>
      </c>
      <c r="F10" s="17" t="s">
        <v>667</v>
      </c>
      <c r="G10" s="17" t="s">
        <v>4331</v>
      </c>
      <c r="H10" s="17">
        <v>7180001591</v>
      </c>
    </row>
    <row r="11" spans="1:8" ht="39.9" customHeight="1" x14ac:dyDescent="0.2">
      <c r="A11" s="57">
        <v>8</v>
      </c>
      <c r="B11" s="17" t="s">
        <v>11105</v>
      </c>
      <c r="C11" s="17" t="s">
        <v>2965</v>
      </c>
      <c r="D11" s="17" t="s">
        <v>179</v>
      </c>
      <c r="E11" s="55">
        <v>39345</v>
      </c>
      <c r="F11" s="17" t="s">
        <v>667</v>
      </c>
      <c r="G11" s="17" t="s">
        <v>4332</v>
      </c>
      <c r="H11" s="17">
        <v>7180001609</v>
      </c>
    </row>
    <row r="12" spans="1:8" ht="39.9" customHeight="1" x14ac:dyDescent="0.2">
      <c r="A12" s="57">
        <v>9</v>
      </c>
      <c r="B12" s="17" t="s">
        <v>11106</v>
      </c>
      <c r="C12" s="17" t="s">
        <v>2965</v>
      </c>
      <c r="D12" s="17" t="s">
        <v>179</v>
      </c>
      <c r="E12" s="55">
        <v>39345</v>
      </c>
      <c r="F12" s="17" t="s">
        <v>667</v>
      </c>
      <c r="G12" s="17" t="s">
        <v>4333</v>
      </c>
      <c r="H12" s="17">
        <v>7180001617</v>
      </c>
    </row>
    <row r="13" spans="1:8" ht="39.9" customHeight="1" x14ac:dyDescent="0.2">
      <c r="A13" s="57">
        <v>10</v>
      </c>
      <c r="B13" s="17" t="s">
        <v>2966</v>
      </c>
      <c r="C13" s="17" t="s">
        <v>2967</v>
      </c>
      <c r="D13" s="17" t="s">
        <v>834</v>
      </c>
      <c r="E13" s="55">
        <v>39071</v>
      </c>
      <c r="F13" s="17" t="s">
        <v>667</v>
      </c>
      <c r="G13" s="17" t="s">
        <v>4334</v>
      </c>
      <c r="H13" s="17">
        <v>7180001625</v>
      </c>
    </row>
    <row r="14" spans="1:8" ht="39.9" customHeight="1" x14ac:dyDescent="0.2">
      <c r="A14" s="57">
        <v>11</v>
      </c>
      <c r="B14" s="17" t="s">
        <v>2968</v>
      </c>
      <c r="C14" s="17" t="s">
        <v>2967</v>
      </c>
      <c r="D14" s="17" t="s">
        <v>834</v>
      </c>
      <c r="E14" s="55">
        <v>39107</v>
      </c>
      <c r="F14" s="17" t="s">
        <v>667</v>
      </c>
      <c r="G14" s="17" t="s">
        <v>4335</v>
      </c>
      <c r="H14" s="17">
        <v>7180001633</v>
      </c>
    </row>
    <row r="15" spans="1:8" ht="39.9" customHeight="1" x14ac:dyDescent="0.2">
      <c r="A15" s="57">
        <v>12</v>
      </c>
      <c r="B15" s="17" t="s">
        <v>2969</v>
      </c>
      <c r="C15" s="17" t="s">
        <v>2967</v>
      </c>
      <c r="D15" s="17" t="s">
        <v>834</v>
      </c>
      <c r="E15" s="55">
        <v>39138</v>
      </c>
      <c r="F15" s="17" t="s">
        <v>667</v>
      </c>
      <c r="G15" s="17" t="s">
        <v>4336</v>
      </c>
      <c r="H15" s="17">
        <v>7180001641</v>
      </c>
    </row>
    <row r="16" spans="1:8" ht="39.9" customHeight="1" x14ac:dyDescent="0.2">
      <c r="A16" s="57">
        <v>13</v>
      </c>
      <c r="B16" s="17" t="s">
        <v>2970</v>
      </c>
      <c r="C16" s="17" t="s">
        <v>2967</v>
      </c>
      <c r="D16" s="17" t="s">
        <v>834</v>
      </c>
      <c r="E16" s="55">
        <v>39107</v>
      </c>
      <c r="F16" s="17" t="s">
        <v>667</v>
      </c>
      <c r="G16" s="17" t="s">
        <v>4337</v>
      </c>
      <c r="H16" s="17">
        <v>7180001658</v>
      </c>
    </row>
    <row r="17" spans="1:8" ht="39.9" customHeight="1" x14ac:dyDescent="0.2">
      <c r="A17" s="57">
        <v>14</v>
      </c>
      <c r="B17" s="17" t="s">
        <v>2971</v>
      </c>
      <c r="C17" s="17" t="s">
        <v>2967</v>
      </c>
      <c r="D17" s="17" t="s">
        <v>834</v>
      </c>
      <c r="E17" s="55">
        <v>39138</v>
      </c>
      <c r="F17" s="17" t="s">
        <v>667</v>
      </c>
      <c r="G17" s="17" t="s">
        <v>4338</v>
      </c>
      <c r="H17" s="17">
        <v>7180001666</v>
      </c>
    </row>
    <row r="18" spans="1:8" ht="39.9" customHeight="1" x14ac:dyDescent="0.2">
      <c r="A18" s="57">
        <v>15</v>
      </c>
      <c r="B18" s="17" t="s">
        <v>2972</v>
      </c>
      <c r="C18" s="17" t="s">
        <v>2967</v>
      </c>
      <c r="D18" s="17" t="s">
        <v>834</v>
      </c>
      <c r="E18" s="55">
        <v>39462</v>
      </c>
      <c r="F18" s="17" t="s">
        <v>667</v>
      </c>
      <c r="G18" s="17" t="s">
        <v>4339</v>
      </c>
      <c r="H18" s="17">
        <v>7180001674</v>
      </c>
    </row>
    <row r="19" spans="1:8" ht="39.9" customHeight="1" x14ac:dyDescent="0.2">
      <c r="A19" s="57">
        <v>16</v>
      </c>
      <c r="B19" s="17" t="s">
        <v>2973</v>
      </c>
      <c r="C19" s="17" t="s">
        <v>2967</v>
      </c>
      <c r="D19" s="17" t="s">
        <v>834</v>
      </c>
      <c r="E19" s="55">
        <v>39493</v>
      </c>
      <c r="F19" s="17" t="s">
        <v>667</v>
      </c>
      <c r="G19" s="17" t="s">
        <v>4340</v>
      </c>
      <c r="H19" s="17">
        <v>7180001682</v>
      </c>
    </row>
    <row r="20" spans="1:8" ht="39.9" customHeight="1" x14ac:dyDescent="0.2">
      <c r="A20" s="57">
        <v>17</v>
      </c>
      <c r="B20" s="78" t="s">
        <v>2974</v>
      </c>
      <c r="C20" s="78" t="s">
        <v>2967</v>
      </c>
      <c r="D20" s="78" t="s">
        <v>834</v>
      </c>
      <c r="E20" s="232">
        <v>39426</v>
      </c>
      <c r="F20" s="78" t="s">
        <v>667</v>
      </c>
      <c r="G20" s="78" t="s">
        <v>4341</v>
      </c>
      <c r="H20" s="78">
        <v>7180001690</v>
      </c>
    </row>
    <row r="21" spans="1:8" ht="39.9" customHeight="1" x14ac:dyDescent="0.2">
      <c r="A21" s="57">
        <v>18</v>
      </c>
      <c r="B21" s="17" t="s">
        <v>2975</v>
      </c>
      <c r="C21" s="17" t="s">
        <v>2967</v>
      </c>
      <c r="D21" s="17" t="s">
        <v>834</v>
      </c>
      <c r="E21" s="55">
        <v>39517</v>
      </c>
      <c r="F21" s="17" t="s">
        <v>667</v>
      </c>
      <c r="G21" s="17" t="s">
        <v>4342</v>
      </c>
      <c r="H21" s="17">
        <v>7180001708</v>
      </c>
    </row>
    <row r="22" spans="1:8" ht="39.9" customHeight="1" x14ac:dyDescent="0.2">
      <c r="A22" s="57">
        <v>19</v>
      </c>
      <c r="B22" s="17" t="s">
        <v>2976</v>
      </c>
      <c r="C22" s="17" t="s">
        <v>2967</v>
      </c>
      <c r="D22" s="17" t="s">
        <v>834</v>
      </c>
      <c r="E22" s="55">
        <v>39477</v>
      </c>
      <c r="F22" s="17" t="s">
        <v>667</v>
      </c>
      <c r="G22" s="17" t="s">
        <v>4343</v>
      </c>
      <c r="H22" s="17">
        <v>7180001716</v>
      </c>
    </row>
    <row r="23" spans="1:8" ht="39.9" customHeight="1" x14ac:dyDescent="0.2">
      <c r="A23" s="57">
        <v>20</v>
      </c>
      <c r="B23" s="17" t="s">
        <v>2977</v>
      </c>
      <c r="C23" s="17" t="s">
        <v>2967</v>
      </c>
      <c r="D23" s="17" t="s">
        <v>834</v>
      </c>
      <c r="E23" s="55">
        <v>39843</v>
      </c>
      <c r="F23" s="17" t="s">
        <v>667</v>
      </c>
      <c r="G23" s="17" t="s">
        <v>4344</v>
      </c>
      <c r="H23" s="17">
        <v>7180001724</v>
      </c>
    </row>
    <row r="24" spans="1:8" ht="39.9" customHeight="1" x14ac:dyDescent="0.2">
      <c r="A24" s="57">
        <v>21</v>
      </c>
      <c r="B24" s="17" t="s">
        <v>2978</v>
      </c>
      <c r="C24" s="17" t="s">
        <v>2967</v>
      </c>
      <c r="D24" s="17" t="s">
        <v>834</v>
      </c>
      <c r="E24" s="55">
        <v>39731</v>
      </c>
      <c r="F24" s="17" t="s">
        <v>667</v>
      </c>
      <c r="G24" s="17" t="s">
        <v>4345</v>
      </c>
      <c r="H24" s="17">
        <v>7180001732</v>
      </c>
    </row>
    <row r="25" spans="1:8" ht="39.9" customHeight="1" x14ac:dyDescent="0.2">
      <c r="A25" s="57">
        <v>22</v>
      </c>
      <c r="B25" s="17" t="s">
        <v>2979</v>
      </c>
      <c r="C25" s="17" t="s">
        <v>2967</v>
      </c>
      <c r="D25" s="17" t="s">
        <v>834</v>
      </c>
      <c r="E25" s="55">
        <v>39797</v>
      </c>
      <c r="F25" s="17" t="s">
        <v>667</v>
      </c>
      <c r="G25" s="17" t="s">
        <v>4346</v>
      </c>
      <c r="H25" s="17">
        <v>7180001740</v>
      </c>
    </row>
    <row r="26" spans="1:8" ht="39.9" customHeight="1" x14ac:dyDescent="0.2">
      <c r="A26" s="57">
        <v>23</v>
      </c>
      <c r="B26" s="17" t="s">
        <v>2980</v>
      </c>
      <c r="C26" s="17" t="s">
        <v>2981</v>
      </c>
      <c r="D26" s="17" t="s">
        <v>834</v>
      </c>
      <c r="E26" s="55">
        <v>39869</v>
      </c>
      <c r="F26" s="17" t="s">
        <v>667</v>
      </c>
      <c r="G26" s="17" t="s">
        <v>4347</v>
      </c>
      <c r="H26" s="17">
        <v>7180001757</v>
      </c>
    </row>
    <row r="27" spans="1:8" ht="39.9" customHeight="1" x14ac:dyDescent="0.2">
      <c r="A27" s="57">
        <v>24</v>
      </c>
      <c r="B27" s="17" t="s">
        <v>2982</v>
      </c>
      <c r="C27" s="17" t="s">
        <v>2967</v>
      </c>
      <c r="D27" s="17" t="s">
        <v>834</v>
      </c>
      <c r="E27" s="55">
        <v>39787</v>
      </c>
      <c r="F27" s="17" t="s">
        <v>667</v>
      </c>
      <c r="G27" s="17" t="s">
        <v>4348</v>
      </c>
      <c r="H27" s="17">
        <v>7180001765</v>
      </c>
    </row>
    <row r="28" spans="1:8" ht="39.9" customHeight="1" x14ac:dyDescent="0.2">
      <c r="A28" s="57">
        <v>25</v>
      </c>
      <c r="B28" s="17" t="s">
        <v>2983</v>
      </c>
      <c r="C28" s="17" t="s">
        <v>2967</v>
      </c>
      <c r="D28" s="17" t="s">
        <v>834</v>
      </c>
      <c r="E28" s="55">
        <v>40209</v>
      </c>
      <c r="F28" s="17" t="s">
        <v>667</v>
      </c>
      <c r="G28" s="17" t="s">
        <v>4349</v>
      </c>
      <c r="H28" s="17">
        <v>7180001773</v>
      </c>
    </row>
    <row r="29" spans="1:8" ht="39.9" customHeight="1" x14ac:dyDescent="0.2">
      <c r="A29" s="57">
        <v>26</v>
      </c>
      <c r="B29" s="17" t="s">
        <v>2984</v>
      </c>
      <c r="C29" s="17" t="s">
        <v>2967</v>
      </c>
      <c r="D29" s="17" t="s">
        <v>834</v>
      </c>
      <c r="E29" s="55">
        <v>40162</v>
      </c>
      <c r="F29" s="17" t="s">
        <v>667</v>
      </c>
      <c r="G29" s="17" t="s">
        <v>4350</v>
      </c>
      <c r="H29" s="17">
        <v>7180001781</v>
      </c>
    </row>
    <row r="30" spans="1:8" ht="39.9" customHeight="1" x14ac:dyDescent="0.2">
      <c r="A30" s="57">
        <v>27</v>
      </c>
      <c r="B30" s="17" t="s">
        <v>2985</v>
      </c>
      <c r="C30" s="17" t="s">
        <v>2967</v>
      </c>
      <c r="D30" s="17" t="s">
        <v>834</v>
      </c>
      <c r="E30" s="55">
        <v>40157</v>
      </c>
      <c r="F30" s="17" t="s">
        <v>667</v>
      </c>
      <c r="G30" s="17" t="s">
        <v>4351</v>
      </c>
      <c r="H30" s="17">
        <v>7180001799</v>
      </c>
    </row>
    <row r="31" spans="1:8" ht="39.9" customHeight="1" x14ac:dyDescent="0.2">
      <c r="A31" s="57">
        <v>28</v>
      </c>
      <c r="B31" s="17" t="s">
        <v>2986</v>
      </c>
      <c r="C31" s="17" t="s">
        <v>2967</v>
      </c>
      <c r="D31" s="17" t="s">
        <v>834</v>
      </c>
      <c r="E31" s="55">
        <v>40198</v>
      </c>
      <c r="F31" s="17" t="s">
        <v>667</v>
      </c>
      <c r="G31" s="17" t="s">
        <v>4352</v>
      </c>
      <c r="H31" s="17">
        <v>7180001807</v>
      </c>
    </row>
    <row r="32" spans="1:8" ht="39.9" customHeight="1" x14ac:dyDescent="0.2">
      <c r="A32" s="57">
        <v>29</v>
      </c>
      <c r="B32" s="17" t="s">
        <v>2987</v>
      </c>
      <c r="C32" s="17" t="s">
        <v>2967</v>
      </c>
      <c r="D32" s="17" t="s">
        <v>834</v>
      </c>
      <c r="E32" s="55">
        <v>40116</v>
      </c>
      <c r="F32" s="17" t="s">
        <v>667</v>
      </c>
      <c r="G32" s="17" t="s">
        <v>4353</v>
      </c>
      <c r="H32" s="17">
        <v>7180001815</v>
      </c>
    </row>
    <row r="33" spans="1:8" ht="39.9" customHeight="1" x14ac:dyDescent="0.2">
      <c r="A33" s="57">
        <v>30</v>
      </c>
      <c r="B33" s="17" t="s">
        <v>2988</v>
      </c>
      <c r="C33" s="17" t="s">
        <v>2989</v>
      </c>
      <c r="D33" s="17" t="s">
        <v>2384</v>
      </c>
      <c r="E33" s="55">
        <v>36981</v>
      </c>
      <c r="F33" s="17" t="s">
        <v>667</v>
      </c>
      <c r="G33" s="17" t="s">
        <v>4354</v>
      </c>
      <c r="H33" s="17">
        <v>7180001823</v>
      </c>
    </row>
    <row r="34" spans="1:8" ht="39.9" customHeight="1" x14ac:dyDescent="0.2">
      <c r="A34" s="57">
        <v>31</v>
      </c>
      <c r="B34" s="34" t="s">
        <v>2990</v>
      </c>
      <c r="C34" s="34" t="s">
        <v>2989</v>
      </c>
      <c r="D34" s="34" t="s">
        <v>2384</v>
      </c>
      <c r="E34" s="347">
        <v>36981</v>
      </c>
      <c r="F34" s="34" t="s">
        <v>667</v>
      </c>
      <c r="G34" s="34" t="s">
        <v>4355</v>
      </c>
      <c r="H34" s="34">
        <v>7180001831</v>
      </c>
    </row>
    <row r="35" spans="1:8" ht="39.9" customHeight="1" x14ac:dyDescent="0.2">
      <c r="A35" s="57">
        <v>32</v>
      </c>
      <c r="B35" s="17" t="s">
        <v>2991</v>
      </c>
      <c r="C35" s="17" t="s">
        <v>2989</v>
      </c>
      <c r="D35" s="17" t="s">
        <v>2384</v>
      </c>
      <c r="E35" s="55">
        <v>36981</v>
      </c>
      <c r="F35" s="17" t="s">
        <v>667</v>
      </c>
      <c r="G35" s="17" t="s">
        <v>4356</v>
      </c>
      <c r="H35" s="17">
        <v>7180001849</v>
      </c>
    </row>
    <row r="36" spans="1:8" ht="39.9" customHeight="1" x14ac:dyDescent="0.2">
      <c r="A36" s="57">
        <v>33</v>
      </c>
      <c r="B36" s="17" t="s">
        <v>2992</v>
      </c>
      <c r="C36" s="17" t="s">
        <v>2989</v>
      </c>
      <c r="D36" s="17" t="s">
        <v>2384</v>
      </c>
      <c r="E36" s="55">
        <v>36981</v>
      </c>
      <c r="F36" s="17" t="s">
        <v>667</v>
      </c>
      <c r="G36" s="17" t="s">
        <v>4357</v>
      </c>
      <c r="H36" s="17">
        <v>7180001856</v>
      </c>
    </row>
    <row r="37" spans="1:8" ht="39.9" customHeight="1" x14ac:dyDescent="0.2">
      <c r="A37" s="57">
        <v>34</v>
      </c>
      <c r="B37" s="17" t="s">
        <v>2993</v>
      </c>
      <c r="C37" s="17" t="s">
        <v>2989</v>
      </c>
      <c r="D37" s="17" t="s">
        <v>2384</v>
      </c>
      <c r="E37" s="55">
        <v>36981</v>
      </c>
      <c r="F37" s="17" t="s">
        <v>667</v>
      </c>
      <c r="G37" s="17" t="s">
        <v>4358</v>
      </c>
      <c r="H37" s="17">
        <v>7180001864</v>
      </c>
    </row>
    <row r="38" spans="1:8" ht="39.9" customHeight="1" x14ac:dyDescent="0.2">
      <c r="A38" s="57">
        <v>35</v>
      </c>
      <c r="B38" s="17" t="s">
        <v>2994</v>
      </c>
      <c r="C38" s="17" t="s">
        <v>2995</v>
      </c>
      <c r="D38" s="17" t="s">
        <v>2221</v>
      </c>
      <c r="E38" s="55">
        <v>39986</v>
      </c>
      <c r="F38" s="17" t="s">
        <v>667</v>
      </c>
      <c r="G38" s="17" t="s">
        <v>4359</v>
      </c>
      <c r="H38" s="17">
        <v>7180002938</v>
      </c>
    </row>
    <row r="39" spans="1:8" ht="39.9" customHeight="1" x14ac:dyDescent="0.2">
      <c r="B39" s="477" t="s">
        <v>54</v>
      </c>
      <c r="C39" s="477"/>
    </row>
    <row r="40" spans="1:8" ht="39.9" customHeight="1" thickBot="1" x14ac:dyDescent="0.25">
      <c r="B40" s="13" t="s">
        <v>5362</v>
      </c>
      <c r="C40" s="13" t="s">
        <v>5363</v>
      </c>
      <c r="D40" s="13" t="s">
        <v>5364</v>
      </c>
      <c r="E40" s="13" t="s">
        <v>5365</v>
      </c>
      <c r="F40" s="13" t="s">
        <v>5366</v>
      </c>
      <c r="G40" s="13" t="s">
        <v>5368</v>
      </c>
      <c r="H40" s="13" t="s">
        <v>5367</v>
      </c>
    </row>
    <row r="41" spans="1:8" ht="39.9" customHeight="1" thickTop="1" x14ac:dyDescent="0.2">
      <c r="A41" s="57">
        <v>1</v>
      </c>
      <c r="B41" s="17" t="s">
        <v>2996</v>
      </c>
      <c r="C41" s="17" t="s">
        <v>2997</v>
      </c>
      <c r="D41" s="17" t="s">
        <v>363</v>
      </c>
      <c r="E41" s="56">
        <v>40940</v>
      </c>
      <c r="F41" s="17" t="s">
        <v>765</v>
      </c>
      <c r="G41" s="17" t="s">
        <v>4360</v>
      </c>
      <c r="H41" s="17">
        <v>7180011962</v>
      </c>
    </row>
    <row r="42" spans="1:8" ht="39.9" customHeight="1" x14ac:dyDescent="0.2">
      <c r="A42" s="57">
        <v>2</v>
      </c>
      <c r="B42" s="17" t="s">
        <v>2998</v>
      </c>
      <c r="C42" s="17" t="s">
        <v>2999</v>
      </c>
      <c r="D42" s="17" t="s">
        <v>363</v>
      </c>
      <c r="E42" s="56">
        <v>40940</v>
      </c>
      <c r="F42" s="17" t="s">
        <v>765</v>
      </c>
      <c r="G42" s="17" t="s">
        <v>4361</v>
      </c>
      <c r="H42" s="17">
        <v>7180011970</v>
      </c>
    </row>
    <row r="43" spans="1:8" ht="39.9" customHeight="1" x14ac:dyDescent="0.2">
      <c r="A43" s="57">
        <v>3</v>
      </c>
      <c r="B43" s="17" t="s">
        <v>3000</v>
      </c>
      <c r="C43" s="17" t="s">
        <v>3001</v>
      </c>
      <c r="D43" s="17" t="s">
        <v>363</v>
      </c>
      <c r="E43" s="56">
        <v>40940</v>
      </c>
      <c r="F43" s="17" t="s">
        <v>765</v>
      </c>
      <c r="G43" s="17" t="s">
        <v>4362</v>
      </c>
      <c r="H43" s="17">
        <v>7180011988</v>
      </c>
    </row>
    <row r="44" spans="1:8" ht="39.9" customHeight="1" x14ac:dyDescent="0.2">
      <c r="A44" s="57">
        <v>4</v>
      </c>
      <c r="B44" s="17" t="s">
        <v>3002</v>
      </c>
      <c r="C44" s="17" t="s">
        <v>2999</v>
      </c>
      <c r="D44" s="17" t="s">
        <v>363</v>
      </c>
      <c r="E44" s="56">
        <v>40940</v>
      </c>
      <c r="F44" s="17" t="s">
        <v>765</v>
      </c>
      <c r="G44" s="17" t="s">
        <v>4363</v>
      </c>
      <c r="H44" s="17">
        <v>7180011996</v>
      </c>
    </row>
    <row r="45" spans="1:8" ht="39.9" customHeight="1" x14ac:dyDescent="0.2">
      <c r="A45" s="57">
        <v>5</v>
      </c>
      <c r="B45" s="17" t="s">
        <v>3003</v>
      </c>
      <c r="C45" s="17" t="s">
        <v>3004</v>
      </c>
      <c r="D45" s="17" t="s">
        <v>363</v>
      </c>
      <c r="E45" s="56">
        <v>40940</v>
      </c>
      <c r="F45" s="17" t="s">
        <v>765</v>
      </c>
      <c r="G45" s="17" t="s">
        <v>4364</v>
      </c>
      <c r="H45" s="17">
        <v>7180012002</v>
      </c>
    </row>
    <row r="46" spans="1:8" ht="39.9" customHeight="1" x14ac:dyDescent="0.2">
      <c r="A46" s="57">
        <v>6</v>
      </c>
      <c r="B46" s="17" t="s">
        <v>3005</v>
      </c>
      <c r="C46" s="17" t="s">
        <v>3006</v>
      </c>
      <c r="D46" s="17" t="s">
        <v>363</v>
      </c>
      <c r="E46" s="56">
        <v>40940</v>
      </c>
      <c r="F46" s="17" t="s">
        <v>765</v>
      </c>
      <c r="G46" s="17" t="s">
        <v>4365</v>
      </c>
      <c r="H46" s="17">
        <v>7180012010</v>
      </c>
    </row>
    <row r="47" spans="1:8" ht="39.9" customHeight="1" x14ac:dyDescent="0.2">
      <c r="B47" s="477" t="s">
        <v>55</v>
      </c>
      <c r="C47" s="477"/>
    </row>
    <row r="48" spans="1:8" ht="39.9" customHeight="1" thickBot="1" x14ac:dyDescent="0.25">
      <c r="B48" s="13" t="s">
        <v>5362</v>
      </c>
      <c r="C48" s="13" t="s">
        <v>5363</v>
      </c>
      <c r="D48" s="13" t="s">
        <v>5364</v>
      </c>
      <c r="E48" s="13" t="s">
        <v>5365</v>
      </c>
      <c r="F48" s="13" t="s">
        <v>5366</v>
      </c>
      <c r="G48" s="13" t="s">
        <v>5368</v>
      </c>
      <c r="H48" s="13" t="s">
        <v>5367</v>
      </c>
    </row>
    <row r="49" spans="1:8" ht="39.9" customHeight="1" thickTop="1" x14ac:dyDescent="0.2">
      <c r="A49" s="57">
        <v>1</v>
      </c>
      <c r="B49" s="78" t="s">
        <v>3007</v>
      </c>
      <c r="C49" s="78" t="s">
        <v>3008</v>
      </c>
      <c r="D49" s="78" t="s">
        <v>3009</v>
      </c>
      <c r="E49" s="233">
        <v>40575</v>
      </c>
      <c r="F49" s="78" t="s">
        <v>765</v>
      </c>
      <c r="G49" s="78" t="s">
        <v>4366</v>
      </c>
      <c r="H49" s="78">
        <v>7180012028</v>
      </c>
    </row>
    <row r="50" spans="1:8" ht="39.9" customHeight="1" x14ac:dyDescent="0.2">
      <c r="A50" s="57">
        <v>2</v>
      </c>
      <c r="B50" s="17" t="s">
        <v>3010</v>
      </c>
      <c r="C50" s="17" t="s">
        <v>3008</v>
      </c>
      <c r="D50" s="17" t="s">
        <v>3009</v>
      </c>
      <c r="E50" s="56">
        <v>40575</v>
      </c>
      <c r="F50" s="17" t="s">
        <v>765</v>
      </c>
      <c r="G50" s="17" t="s">
        <v>4367</v>
      </c>
      <c r="H50" s="17">
        <v>7180012036</v>
      </c>
    </row>
    <row r="51" spans="1:8" ht="39.9" customHeight="1" x14ac:dyDescent="0.2">
      <c r="A51" s="57">
        <v>3</v>
      </c>
      <c r="B51" s="17" t="s">
        <v>3011</v>
      </c>
      <c r="C51" s="17" t="s">
        <v>3008</v>
      </c>
      <c r="D51" s="17" t="s">
        <v>3009</v>
      </c>
      <c r="E51" s="56">
        <v>40575</v>
      </c>
      <c r="F51" s="17" t="s">
        <v>765</v>
      </c>
      <c r="G51" s="17" t="s">
        <v>4368</v>
      </c>
      <c r="H51" s="17">
        <v>7180012044</v>
      </c>
    </row>
    <row r="52" spans="1:8" ht="39.9" customHeight="1" x14ac:dyDescent="0.2">
      <c r="A52" s="57">
        <v>4</v>
      </c>
      <c r="B52" s="17" t="s">
        <v>3012</v>
      </c>
      <c r="C52" s="17" t="s">
        <v>3008</v>
      </c>
      <c r="D52" s="17" t="s">
        <v>3009</v>
      </c>
      <c r="E52" s="56">
        <v>40575</v>
      </c>
      <c r="F52" s="17" t="s">
        <v>765</v>
      </c>
      <c r="G52" s="17" t="s">
        <v>4369</v>
      </c>
      <c r="H52" s="17">
        <v>7180012051</v>
      </c>
    </row>
    <row r="53" spans="1:8" ht="39.9" customHeight="1" x14ac:dyDescent="0.2">
      <c r="A53" s="57">
        <v>5</v>
      </c>
      <c r="B53" s="17" t="s">
        <v>3013</v>
      </c>
      <c r="C53" s="17" t="s">
        <v>3008</v>
      </c>
      <c r="D53" s="17" t="s">
        <v>3009</v>
      </c>
      <c r="E53" s="56">
        <v>40575</v>
      </c>
      <c r="F53" s="17" t="s">
        <v>765</v>
      </c>
      <c r="G53" s="17" t="s">
        <v>4370</v>
      </c>
      <c r="H53" s="17">
        <v>7180012069</v>
      </c>
    </row>
    <row r="54" spans="1:8" ht="39.9" customHeight="1" x14ac:dyDescent="0.2">
      <c r="A54" s="57">
        <v>6</v>
      </c>
      <c r="B54" s="17" t="s">
        <v>3014</v>
      </c>
      <c r="C54" s="17" t="s">
        <v>3008</v>
      </c>
      <c r="D54" s="17" t="s">
        <v>3009</v>
      </c>
      <c r="E54" s="56">
        <v>40575</v>
      </c>
      <c r="F54" s="17" t="s">
        <v>765</v>
      </c>
      <c r="G54" s="17" t="s">
        <v>4371</v>
      </c>
      <c r="H54" s="17">
        <v>7180012077</v>
      </c>
    </row>
    <row r="55" spans="1:8" ht="39.9" customHeight="1" x14ac:dyDescent="0.2">
      <c r="B55" s="477" t="s">
        <v>56</v>
      </c>
      <c r="C55" s="477"/>
    </row>
    <row r="56" spans="1:8" ht="39.9" customHeight="1" thickBot="1" x14ac:dyDescent="0.25">
      <c r="B56" s="13" t="s">
        <v>5362</v>
      </c>
      <c r="C56" s="13" t="s">
        <v>5363</v>
      </c>
      <c r="D56" s="13" t="s">
        <v>5364</v>
      </c>
      <c r="E56" s="13" t="s">
        <v>5365</v>
      </c>
      <c r="F56" s="13" t="s">
        <v>5366</v>
      </c>
      <c r="G56" s="13" t="s">
        <v>5368</v>
      </c>
      <c r="H56" s="13" t="s">
        <v>5367</v>
      </c>
    </row>
    <row r="57" spans="1:8" ht="39.9" customHeight="1" thickTop="1" x14ac:dyDescent="0.2">
      <c r="A57" s="57">
        <v>1</v>
      </c>
      <c r="B57" s="17" t="s">
        <v>3015</v>
      </c>
      <c r="C57" s="17" t="s">
        <v>3016</v>
      </c>
      <c r="D57" s="17" t="s">
        <v>363</v>
      </c>
      <c r="E57" s="56">
        <v>40940</v>
      </c>
      <c r="F57" s="17" t="s">
        <v>765</v>
      </c>
      <c r="G57" s="17" t="s">
        <v>4372</v>
      </c>
      <c r="H57" s="17">
        <v>7180012085</v>
      </c>
    </row>
    <row r="58" spans="1:8" ht="39.9" customHeight="1" x14ac:dyDescent="0.2">
      <c r="A58" s="57">
        <v>2</v>
      </c>
      <c r="B58" s="78" t="s">
        <v>3017</v>
      </c>
      <c r="C58" s="78" t="s">
        <v>3018</v>
      </c>
      <c r="D58" s="78" t="s">
        <v>363</v>
      </c>
      <c r="E58" s="233">
        <v>40940</v>
      </c>
      <c r="F58" s="78" t="s">
        <v>765</v>
      </c>
      <c r="G58" s="78" t="s">
        <v>4373</v>
      </c>
      <c r="H58" s="78">
        <v>7180012093</v>
      </c>
    </row>
    <row r="59" spans="1:8" ht="39.9" customHeight="1" x14ac:dyDescent="0.2">
      <c r="A59" s="57">
        <v>3</v>
      </c>
      <c r="B59" s="17" t="s">
        <v>3019</v>
      </c>
      <c r="C59" s="17" t="s">
        <v>3020</v>
      </c>
      <c r="D59" s="17" t="s">
        <v>363</v>
      </c>
      <c r="E59" s="56">
        <v>40940</v>
      </c>
      <c r="F59" s="17" t="s">
        <v>765</v>
      </c>
      <c r="G59" s="17" t="s">
        <v>4374</v>
      </c>
      <c r="H59" s="17">
        <v>7180012101</v>
      </c>
    </row>
    <row r="60" spans="1:8" ht="39.9" customHeight="1" x14ac:dyDescent="0.2">
      <c r="A60" s="57">
        <v>4</v>
      </c>
      <c r="B60" s="17" t="s">
        <v>3021</v>
      </c>
      <c r="C60" s="17" t="s">
        <v>3022</v>
      </c>
      <c r="D60" s="17" t="s">
        <v>363</v>
      </c>
      <c r="E60" s="56">
        <v>40940</v>
      </c>
      <c r="F60" s="17" t="s">
        <v>765</v>
      </c>
      <c r="G60" s="17" t="s">
        <v>4375</v>
      </c>
      <c r="H60" s="17">
        <v>7180012119</v>
      </c>
    </row>
    <row r="61" spans="1:8" ht="39.9" customHeight="1" x14ac:dyDescent="0.2">
      <c r="A61" s="57">
        <v>5</v>
      </c>
      <c r="B61" s="17" t="s">
        <v>3023</v>
      </c>
      <c r="C61" s="17" t="s">
        <v>3024</v>
      </c>
      <c r="D61" s="17" t="s">
        <v>363</v>
      </c>
      <c r="E61" s="56">
        <v>40940</v>
      </c>
      <c r="F61" s="17" t="s">
        <v>765</v>
      </c>
      <c r="G61" s="17" t="s">
        <v>4376</v>
      </c>
      <c r="H61" s="17">
        <v>7180012127</v>
      </c>
    </row>
    <row r="62" spans="1:8" ht="39.9" customHeight="1" x14ac:dyDescent="0.2">
      <c r="A62" s="57">
        <v>6</v>
      </c>
      <c r="B62" s="17" t="s">
        <v>3025</v>
      </c>
      <c r="C62" s="17" t="s">
        <v>3026</v>
      </c>
      <c r="D62" s="17" t="s">
        <v>363</v>
      </c>
      <c r="E62" s="56">
        <v>40940</v>
      </c>
      <c r="F62" s="17" t="s">
        <v>765</v>
      </c>
      <c r="G62" s="17" t="s">
        <v>4377</v>
      </c>
      <c r="H62" s="17">
        <v>7180012135</v>
      </c>
    </row>
    <row r="63" spans="1:8" ht="39.9" customHeight="1" x14ac:dyDescent="0.2">
      <c r="A63" s="57">
        <v>7</v>
      </c>
      <c r="B63" s="17" t="s">
        <v>3027</v>
      </c>
      <c r="C63" s="17" t="s">
        <v>3028</v>
      </c>
      <c r="D63" s="17" t="s">
        <v>388</v>
      </c>
      <c r="E63" s="56">
        <v>40695</v>
      </c>
      <c r="F63" s="17" t="s">
        <v>765</v>
      </c>
      <c r="G63" s="17" t="s">
        <v>4378</v>
      </c>
      <c r="H63" s="17">
        <v>7180012143</v>
      </c>
    </row>
    <row r="64" spans="1:8" ht="39.9" customHeight="1" x14ac:dyDescent="0.2">
      <c r="B64" s="477" t="s">
        <v>57</v>
      </c>
      <c r="C64" s="477"/>
    </row>
    <row r="65" spans="1:8" ht="39.9" customHeight="1" thickBot="1" x14ac:dyDescent="0.25">
      <c r="B65" s="13" t="s">
        <v>5362</v>
      </c>
      <c r="C65" s="13" t="s">
        <v>5363</v>
      </c>
      <c r="D65" s="13" t="s">
        <v>5364</v>
      </c>
      <c r="E65" s="13" t="s">
        <v>5365</v>
      </c>
      <c r="F65" s="13" t="s">
        <v>5366</v>
      </c>
      <c r="G65" s="13" t="s">
        <v>5368</v>
      </c>
      <c r="H65" s="13" t="s">
        <v>5367</v>
      </c>
    </row>
    <row r="66" spans="1:8" ht="39.9" customHeight="1" thickTop="1" x14ac:dyDescent="0.2">
      <c r="A66" s="57">
        <v>1</v>
      </c>
      <c r="B66" s="17" t="s">
        <v>3029</v>
      </c>
      <c r="C66" s="17" t="s">
        <v>3030</v>
      </c>
      <c r="D66" s="17" t="s">
        <v>337</v>
      </c>
      <c r="E66" s="56">
        <v>40817</v>
      </c>
      <c r="F66" s="17" t="s">
        <v>765</v>
      </c>
      <c r="G66" s="17" t="s">
        <v>4379</v>
      </c>
      <c r="H66" s="17">
        <v>7180012150</v>
      </c>
    </row>
    <row r="67" spans="1:8" ht="39.9" customHeight="1" x14ac:dyDescent="0.2">
      <c r="A67" s="57">
        <v>2</v>
      </c>
      <c r="B67" s="78" t="s">
        <v>3031</v>
      </c>
      <c r="C67" s="78" t="s">
        <v>3030</v>
      </c>
      <c r="D67" s="78" t="s">
        <v>337</v>
      </c>
      <c r="E67" s="233">
        <v>40848</v>
      </c>
      <c r="F67" s="78" t="s">
        <v>765</v>
      </c>
      <c r="G67" s="78" t="s">
        <v>4380</v>
      </c>
      <c r="H67" s="78">
        <v>7180012168</v>
      </c>
    </row>
    <row r="68" spans="1:8" ht="39.9" customHeight="1" x14ac:dyDescent="0.2">
      <c r="A68" s="57">
        <v>3</v>
      </c>
      <c r="B68" s="17" t="s">
        <v>3032</v>
      </c>
      <c r="C68" s="17" t="s">
        <v>3033</v>
      </c>
      <c r="D68" s="17" t="s">
        <v>337</v>
      </c>
      <c r="E68" s="56">
        <v>40878</v>
      </c>
      <c r="F68" s="17" t="s">
        <v>765</v>
      </c>
      <c r="G68" s="17" t="s">
        <v>4381</v>
      </c>
      <c r="H68" s="17">
        <v>7180012176</v>
      </c>
    </row>
    <row r="69" spans="1:8" ht="39.9" customHeight="1" x14ac:dyDescent="0.2">
      <c r="A69" s="57">
        <v>4</v>
      </c>
      <c r="B69" s="17" t="s">
        <v>3034</v>
      </c>
      <c r="C69" s="17" t="s">
        <v>3033</v>
      </c>
      <c r="D69" s="17" t="s">
        <v>337</v>
      </c>
      <c r="E69" s="56">
        <v>40909</v>
      </c>
      <c r="F69" s="17" t="s">
        <v>765</v>
      </c>
      <c r="G69" s="17" t="s">
        <v>4382</v>
      </c>
      <c r="H69" s="17">
        <v>7180012184</v>
      </c>
    </row>
    <row r="70" spans="1:8" ht="39.9" customHeight="1" x14ac:dyDescent="0.2">
      <c r="A70" s="57">
        <v>5</v>
      </c>
      <c r="B70" s="17" t="s">
        <v>3035</v>
      </c>
      <c r="C70" s="17" t="s">
        <v>3030</v>
      </c>
      <c r="D70" s="17" t="s">
        <v>337</v>
      </c>
      <c r="E70" s="56">
        <v>40940</v>
      </c>
      <c r="F70" s="17" t="s">
        <v>765</v>
      </c>
      <c r="G70" s="17" t="s">
        <v>4383</v>
      </c>
      <c r="H70" s="17">
        <v>7180012192</v>
      </c>
    </row>
    <row r="71" spans="1:8" ht="39.9" customHeight="1" x14ac:dyDescent="0.2">
      <c r="B71" s="473" t="s">
        <v>7958</v>
      </c>
      <c r="C71" s="473"/>
      <c r="D71" s="212"/>
      <c r="E71" s="212"/>
      <c r="F71" s="212"/>
      <c r="G71" s="212"/>
      <c r="H71" s="212"/>
    </row>
    <row r="72" spans="1:8" ht="39.9" customHeight="1" thickBot="1" x14ac:dyDescent="0.25">
      <c r="B72" s="43" t="s">
        <v>7959</v>
      </c>
      <c r="C72" s="43" t="s">
        <v>5363</v>
      </c>
      <c r="D72" s="43" t="s">
        <v>5364</v>
      </c>
      <c r="E72" s="43" t="s">
        <v>5365</v>
      </c>
      <c r="F72" s="43" t="s">
        <v>5366</v>
      </c>
      <c r="G72" s="43" t="s">
        <v>7960</v>
      </c>
      <c r="H72" s="43" t="s">
        <v>5367</v>
      </c>
    </row>
    <row r="73" spans="1:8" ht="39.9" customHeight="1" thickTop="1" x14ac:dyDescent="0.2">
      <c r="A73" s="57">
        <v>1</v>
      </c>
      <c r="B73" s="88" t="s">
        <v>7885</v>
      </c>
      <c r="C73" s="88" t="s">
        <v>6945</v>
      </c>
      <c r="D73" s="88" t="s">
        <v>156</v>
      </c>
      <c r="E73" s="332" t="s">
        <v>5398</v>
      </c>
      <c r="F73" s="88" t="s">
        <v>6947</v>
      </c>
      <c r="G73" s="88" t="s">
        <v>7886</v>
      </c>
      <c r="H73" s="88" t="s">
        <v>7887</v>
      </c>
    </row>
    <row r="74" spans="1:8" ht="39.9" customHeight="1" x14ac:dyDescent="0.2">
      <c r="A74" s="57">
        <v>2</v>
      </c>
      <c r="B74" s="119" t="s">
        <v>7888</v>
      </c>
      <c r="C74" s="119" t="s">
        <v>6945</v>
      </c>
      <c r="D74" s="119" t="s">
        <v>156</v>
      </c>
      <c r="E74" s="348" t="s">
        <v>5398</v>
      </c>
      <c r="F74" s="119" t="s">
        <v>6947</v>
      </c>
      <c r="G74" s="119" t="s">
        <v>7889</v>
      </c>
      <c r="H74" s="119" t="s">
        <v>7890</v>
      </c>
    </row>
    <row r="75" spans="1:8" ht="39.9" customHeight="1" x14ac:dyDescent="0.2">
      <c r="A75" s="57">
        <v>3</v>
      </c>
      <c r="B75" s="119" t="s">
        <v>7891</v>
      </c>
      <c r="C75" s="119" t="s">
        <v>6945</v>
      </c>
      <c r="D75" s="119" t="s">
        <v>156</v>
      </c>
      <c r="E75" s="348" t="s">
        <v>5398</v>
      </c>
      <c r="F75" s="119" t="s">
        <v>6947</v>
      </c>
      <c r="G75" s="119" t="s">
        <v>7892</v>
      </c>
      <c r="H75" s="119" t="s">
        <v>7893</v>
      </c>
    </row>
    <row r="76" spans="1:8" ht="39.9" customHeight="1" x14ac:dyDescent="0.2">
      <c r="A76" s="57">
        <v>4</v>
      </c>
      <c r="B76" s="119" t="s">
        <v>7894</v>
      </c>
      <c r="C76" s="119" t="s">
        <v>6945</v>
      </c>
      <c r="D76" s="119" t="s">
        <v>156</v>
      </c>
      <c r="E76" s="348" t="s">
        <v>5398</v>
      </c>
      <c r="F76" s="119" t="s">
        <v>6947</v>
      </c>
      <c r="G76" s="119" t="s">
        <v>7895</v>
      </c>
      <c r="H76" s="119" t="s">
        <v>7896</v>
      </c>
    </row>
    <row r="77" spans="1:8" ht="39.9" customHeight="1" x14ac:dyDescent="0.2">
      <c r="A77" s="57">
        <v>5</v>
      </c>
      <c r="B77" s="119" t="s">
        <v>7897</v>
      </c>
      <c r="C77" s="119" t="s">
        <v>6945</v>
      </c>
      <c r="D77" s="119" t="s">
        <v>156</v>
      </c>
      <c r="E77" s="348" t="s">
        <v>7514</v>
      </c>
      <c r="F77" s="119" t="s">
        <v>6947</v>
      </c>
      <c r="G77" s="119" t="s">
        <v>7898</v>
      </c>
      <c r="H77" s="119" t="s">
        <v>7899</v>
      </c>
    </row>
    <row r="78" spans="1:8" ht="39.9" customHeight="1" x14ac:dyDescent="0.2">
      <c r="A78" s="57">
        <v>6</v>
      </c>
      <c r="B78" s="119" t="s">
        <v>7900</v>
      </c>
      <c r="C78" s="119" t="s">
        <v>6945</v>
      </c>
      <c r="D78" s="119" t="s">
        <v>156</v>
      </c>
      <c r="E78" s="348" t="s">
        <v>7514</v>
      </c>
      <c r="F78" s="119" t="s">
        <v>6947</v>
      </c>
      <c r="G78" s="119" t="s">
        <v>7901</v>
      </c>
      <c r="H78" s="119" t="s">
        <v>7902</v>
      </c>
    </row>
    <row r="79" spans="1:8" ht="39.9" customHeight="1" x14ac:dyDescent="0.2">
      <c r="A79" s="57">
        <v>7</v>
      </c>
      <c r="B79" s="119" t="s">
        <v>7903</v>
      </c>
      <c r="C79" s="119" t="s">
        <v>6945</v>
      </c>
      <c r="D79" s="119" t="s">
        <v>156</v>
      </c>
      <c r="E79" s="348" t="s">
        <v>7514</v>
      </c>
      <c r="F79" s="119" t="s">
        <v>6947</v>
      </c>
      <c r="G79" s="119" t="s">
        <v>7904</v>
      </c>
      <c r="H79" s="119" t="s">
        <v>7905</v>
      </c>
    </row>
    <row r="80" spans="1:8" ht="39.9" customHeight="1" x14ac:dyDescent="0.2">
      <c r="A80" s="57">
        <v>8</v>
      </c>
      <c r="B80" s="119" t="s">
        <v>7906</v>
      </c>
      <c r="C80" s="119" t="s">
        <v>6945</v>
      </c>
      <c r="D80" s="119" t="s">
        <v>156</v>
      </c>
      <c r="E80" s="348" t="s">
        <v>7514</v>
      </c>
      <c r="F80" s="119" t="s">
        <v>6947</v>
      </c>
      <c r="G80" s="119" t="s">
        <v>7907</v>
      </c>
      <c r="H80" s="119" t="s">
        <v>7908</v>
      </c>
    </row>
    <row r="81" spans="1:8" ht="39.9" customHeight="1" x14ac:dyDescent="0.2">
      <c r="A81" s="57">
        <v>9</v>
      </c>
      <c r="B81" s="119" t="s">
        <v>7909</v>
      </c>
      <c r="C81" s="119" t="s">
        <v>6945</v>
      </c>
      <c r="D81" s="119" t="s">
        <v>156</v>
      </c>
      <c r="E81" s="348" t="s">
        <v>7159</v>
      </c>
      <c r="F81" s="119" t="s">
        <v>6947</v>
      </c>
      <c r="G81" s="119" t="s">
        <v>7910</v>
      </c>
      <c r="H81" s="119" t="s">
        <v>7911</v>
      </c>
    </row>
    <row r="82" spans="1:8" ht="39.9" customHeight="1" x14ac:dyDescent="0.2">
      <c r="A82" s="57">
        <v>10</v>
      </c>
      <c r="B82" s="88" t="s">
        <v>7912</v>
      </c>
      <c r="C82" s="88" t="s">
        <v>6945</v>
      </c>
      <c r="D82" s="88" t="s">
        <v>156</v>
      </c>
      <c r="E82" s="332" t="s">
        <v>7159</v>
      </c>
      <c r="F82" s="88" t="s">
        <v>6947</v>
      </c>
      <c r="G82" s="88" t="s">
        <v>7913</v>
      </c>
      <c r="H82" s="88" t="s">
        <v>7914</v>
      </c>
    </row>
    <row r="83" spans="1:8" ht="39.9" customHeight="1" x14ac:dyDescent="0.2">
      <c r="A83" s="57">
        <v>11</v>
      </c>
      <c r="B83" s="88" t="s">
        <v>7915</v>
      </c>
      <c r="C83" s="88" t="s">
        <v>6945</v>
      </c>
      <c r="D83" s="88" t="s">
        <v>156</v>
      </c>
      <c r="E83" s="332" t="s">
        <v>7159</v>
      </c>
      <c r="F83" s="88" t="s">
        <v>6947</v>
      </c>
      <c r="G83" s="88" t="s">
        <v>7916</v>
      </c>
      <c r="H83" s="88" t="s">
        <v>7917</v>
      </c>
    </row>
    <row r="84" spans="1:8" ht="39.9" customHeight="1" x14ac:dyDescent="0.2">
      <c r="A84" s="57">
        <v>12</v>
      </c>
      <c r="B84" s="88" t="s">
        <v>7918</v>
      </c>
      <c r="C84" s="88" t="s">
        <v>6945</v>
      </c>
      <c r="D84" s="88" t="s">
        <v>156</v>
      </c>
      <c r="E84" s="332" t="s">
        <v>7159</v>
      </c>
      <c r="F84" s="88" t="s">
        <v>6947</v>
      </c>
      <c r="G84" s="88" t="s">
        <v>7919</v>
      </c>
      <c r="H84" s="88" t="s">
        <v>7920</v>
      </c>
    </row>
    <row r="85" spans="1:8" ht="39.9" customHeight="1" x14ac:dyDescent="0.2">
      <c r="B85" s="473" t="s">
        <v>7921</v>
      </c>
      <c r="C85" s="473"/>
      <c r="D85" s="212"/>
      <c r="E85" s="212"/>
      <c r="F85" s="212"/>
      <c r="G85" s="212"/>
      <c r="H85" s="212"/>
    </row>
    <row r="86" spans="1:8" ht="39.9" customHeight="1" thickBot="1" x14ac:dyDescent="0.25">
      <c r="B86" s="43" t="s">
        <v>5362</v>
      </c>
      <c r="C86" s="43" t="s">
        <v>5363</v>
      </c>
      <c r="D86" s="43" t="s">
        <v>5364</v>
      </c>
      <c r="E86" s="43" t="s">
        <v>5365</v>
      </c>
      <c r="F86" s="43" t="s">
        <v>5366</v>
      </c>
      <c r="G86" s="43" t="s">
        <v>5368</v>
      </c>
      <c r="H86" s="43" t="s">
        <v>5367</v>
      </c>
    </row>
    <row r="87" spans="1:8" ht="39.9" customHeight="1" thickTop="1" x14ac:dyDescent="0.2">
      <c r="A87" s="57">
        <v>1</v>
      </c>
      <c r="B87" s="88" t="s">
        <v>7922</v>
      </c>
      <c r="C87" s="88" t="s">
        <v>6945</v>
      </c>
      <c r="D87" s="88" t="s">
        <v>156</v>
      </c>
      <c r="E87" s="332" t="s">
        <v>6973</v>
      </c>
      <c r="F87" s="88" t="s">
        <v>6947</v>
      </c>
      <c r="G87" s="88" t="s">
        <v>7923</v>
      </c>
      <c r="H87" s="88" t="s">
        <v>7924</v>
      </c>
    </row>
    <row r="88" spans="1:8" ht="39.9" customHeight="1" x14ac:dyDescent="0.2">
      <c r="A88" s="57">
        <v>2</v>
      </c>
      <c r="B88" s="119" t="s">
        <v>7925</v>
      </c>
      <c r="C88" s="119" t="s">
        <v>6945</v>
      </c>
      <c r="D88" s="119" t="s">
        <v>156</v>
      </c>
      <c r="E88" s="348" t="s">
        <v>6973</v>
      </c>
      <c r="F88" s="119" t="s">
        <v>6947</v>
      </c>
      <c r="G88" s="119" t="s">
        <v>7926</v>
      </c>
      <c r="H88" s="119" t="s">
        <v>7927</v>
      </c>
    </row>
    <row r="89" spans="1:8" ht="39.9" customHeight="1" x14ac:dyDescent="0.2">
      <c r="A89" s="57">
        <v>3</v>
      </c>
      <c r="B89" s="119" t="s">
        <v>7928</v>
      </c>
      <c r="C89" s="119" t="s">
        <v>6945</v>
      </c>
      <c r="D89" s="119" t="s">
        <v>156</v>
      </c>
      <c r="E89" s="348" t="s">
        <v>6973</v>
      </c>
      <c r="F89" s="119" t="s">
        <v>6947</v>
      </c>
      <c r="G89" s="119" t="s">
        <v>7929</v>
      </c>
      <c r="H89" s="119" t="s">
        <v>7930</v>
      </c>
    </row>
    <row r="90" spans="1:8" ht="39.9" customHeight="1" x14ac:dyDescent="0.2">
      <c r="A90" s="57">
        <v>4</v>
      </c>
      <c r="B90" s="119" t="s">
        <v>7931</v>
      </c>
      <c r="C90" s="119" t="s">
        <v>6945</v>
      </c>
      <c r="D90" s="119" t="s">
        <v>156</v>
      </c>
      <c r="E90" s="348" t="s">
        <v>6973</v>
      </c>
      <c r="F90" s="119" t="s">
        <v>6947</v>
      </c>
      <c r="G90" s="119" t="s">
        <v>7932</v>
      </c>
      <c r="H90" s="119" t="s">
        <v>7933</v>
      </c>
    </row>
    <row r="91" spans="1:8" ht="39.9" customHeight="1" x14ac:dyDescent="0.2">
      <c r="A91" s="57">
        <v>5</v>
      </c>
      <c r="B91" s="119" t="s">
        <v>7934</v>
      </c>
      <c r="C91" s="119" t="s">
        <v>6945</v>
      </c>
      <c r="D91" s="119" t="s">
        <v>156</v>
      </c>
      <c r="E91" s="348" t="s">
        <v>6971</v>
      </c>
      <c r="F91" s="119" t="s">
        <v>6947</v>
      </c>
      <c r="G91" s="119" t="s">
        <v>7935</v>
      </c>
      <c r="H91" s="119" t="s">
        <v>7936</v>
      </c>
    </row>
    <row r="92" spans="1:8" ht="39.9" customHeight="1" x14ac:dyDescent="0.2">
      <c r="A92" s="57">
        <v>6</v>
      </c>
      <c r="B92" s="119" t="s">
        <v>7937</v>
      </c>
      <c r="C92" s="119" t="s">
        <v>6945</v>
      </c>
      <c r="D92" s="119" t="s">
        <v>156</v>
      </c>
      <c r="E92" s="348" t="s">
        <v>6971</v>
      </c>
      <c r="F92" s="119" t="s">
        <v>6947</v>
      </c>
      <c r="G92" s="119" t="s">
        <v>7938</v>
      </c>
      <c r="H92" s="119" t="s">
        <v>7939</v>
      </c>
    </row>
    <row r="93" spans="1:8" ht="39.9" customHeight="1" x14ac:dyDescent="0.2">
      <c r="A93" s="57">
        <v>7</v>
      </c>
      <c r="B93" s="119" t="s">
        <v>7940</v>
      </c>
      <c r="C93" s="119" t="s">
        <v>6945</v>
      </c>
      <c r="D93" s="119" t="s">
        <v>156</v>
      </c>
      <c r="E93" s="348" t="s">
        <v>6970</v>
      </c>
      <c r="F93" s="119" t="s">
        <v>6947</v>
      </c>
      <c r="G93" s="119" t="s">
        <v>7941</v>
      </c>
      <c r="H93" s="119" t="s">
        <v>7942</v>
      </c>
    </row>
    <row r="94" spans="1:8" ht="39.9" customHeight="1" x14ac:dyDescent="0.2">
      <c r="A94" s="57">
        <v>8</v>
      </c>
      <c r="B94" s="119" t="s">
        <v>7943</v>
      </c>
      <c r="C94" s="119" t="s">
        <v>6945</v>
      </c>
      <c r="D94" s="119" t="s">
        <v>156</v>
      </c>
      <c r="E94" s="348" t="s">
        <v>6946</v>
      </c>
      <c r="F94" s="119" t="s">
        <v>6947</v>
      </c>
      <c r="G94" s="119" t="s">
        <v>7944</v>
      </c>
      <c r="H94" s="119" t="s">
        <v>7945</v>
      </c>
    </row>
    <row r="95" spans="1:8" ht="39.9" customHeight="1" x14ac:dyDescent="0.2">
      <c r="A95" s="57">
        <v>9</v>
      </c>
      <c r="B95" s="119" t="s">
        <v>7946</v>
      </c>
      <c r="C95" s="119" t="s">
        <v>6945</v>
      </c>
      <c r="D95" s="119" t="s">
        <v>156</v>
      </c>
      <c r="E95" s="348" t="s">
        <v>7041</v>
      </c>
      <c r="F95" s="119" t="s">
        <v>6947</v>
      </c>
      <c r="G95" s="119" t="s">
        <v>7947</v>
      </c>
      <c r="H95" s="119" t="s">
        <v>7948</v>
      </c>
    </row>
    <row r="96" spans="1:8" ht="39.9" customHeight="1" x14ac:dyDescent="0.2">
      <c r="A96" s="57">
        <v>10</v>
      </c>
      <c r="B96" s="88" t="s">
        <v>7949</v>
      </c>
      <c r="C96" s="88" t="s">
        <v>6945</v>
      </c>
      <c r="D96" s="88" t="s">
        <v>156</v>
      </c>
      <c r="E96" s="332" t="s">
        <v>7041</v>
      </c>
      <c r="F96" s="88" t="s">
        <v>6947</v>
      </c>
      <c r="G96" s="88" t="s">
        <v>7950</v>
      </c>
      <c r="H96" s="88" t="s">
        <v>7951</v>
      </c>
    </row>
    <row r="97" spans="1:8" ht="39.9" customHeight="1" x14ac:dyDescent="0.2">
      <c r="A97" s="57">
        <v>11</v>
      </c>
      <c r="B97" s="88" t="s">
        <v>7952</v>
      </c>
      <c r="C97" s="88" t="s">
        <v>6945</v>
      </c>
      <c r="D97" s="88" t="s">
        <v>156</v>
      </c>
      <c r="E97" s="332" t="s">
        <v>6974</v>
      </c>
      <c r="F97" s="88" t="s">
        <v>6947</v>
      </c>
      <c r="G97" s="88" t="s">
        <v>7953</v>
      </c>
      <c r="H97" s="88" t="s">
        <v>7954</v>
      </c>
    </row>
    <row r="98" spans="1:8" ht="39.9" customHeight="1" x14ac:dyDescent="0.2">
      <c r="A98" s="57">
        <v>12</v>
      </c>
      <c r="B98" s="88" t="s">
        <v>7955</v>
      </c>
      <c r="C98" s="88" t="s">
        <v>6945</v>
      </c>
      <c r="D98" s="88" t="s">
        <v>156</v>
      </c>
      <c r="E98" s="332" t="s">
        <v>6974</v>
      </c>
      <c r="F98" s="88" t="s">
        <v>6947</v>
      </c>
      <c r="G98" s="88" t="s">
        <v>7956</v>
      </c>
      <c r="H98" s="88" t="s">
        <v>7957</v>
      </c>
    </row>
    <row r="99" spans="1:8" ht="39.9" customHeight="1" x14ac:dyDescent="0.2">
      <c r="B99" s="473" t="s">
        <v>10614</v>
      </c>
      <c r="C99" s="473"/>
      <c r="D99" s="212"/>
      <c r="E99" s="212"/>
      <c r="F99" s="212"/>
      <c r="G99" s="212"/>
      <c r="H99" s="212"/>
    </row>
    <row r="100" spans="1:8" ht="39.9" customHeight="1" thickBot="1" x14ac:dyDescent="0.25">
      <c r="B100" s="43" t="s">
        <v>5362</v>
      </c>
      <c r="C100" s="43" t="s">
        <v>5363</v>
      </c>
      <c r="D100" s="43" t="s">
        <v>5364</v>
      </c>
      <c r="E100" s="43" t="s">
        <v>5365</v>
      </c>
      <c r="F100" s="43" t="s">
        <v>5366</v>
      </c>
      <c r="G100" s="43" t="s">
        <v>5368</v>
      </c>
      <c r="H100" s="43" t="s">
        <v>5367</v>
      </c>
    </row>
    <row r="101" spans="1:8" ht="39.9" customHeight="1" thickTop="1" x14ac:dyDescent="0.2">
      <c r="A101" s="57">
        <v>1</v>
      </c>
      <c r="B101" s="88" t="s">
        <v>10615</v>
      </c>
      <c r="C101" s="88" t="s">
        <v>6945</v>
      </c>
      <c r="D101" s="88" t="s">
        <v>156</v>
      </c>
      <c r="E101" s="349">
        <v>2015.9</v>
      </c>
      <c r="F101" s="119"/>
      <c r="G101" s="88" t="s">
        <v>10616</v>
      </c>
      <c r="H101" s="88">
        <v>1123828707</v>
      </c>
    </row>
    <row r="102" spans="1:8" ht="39.9" customHeight="1" x14ac:dyDescent="0.2">
      <c r="A102" s="57">
        <v>2</v>
      </c>
      <c r="B102" s="119" t="s">
        <v>10628</v>
      </c>
      <c r="C102" s="119" t="s">
        <v>6945</v>
      </c>
      <c r="D102" s="119" t="s">
        <v>156</v>
      </c>
      <c r="E102" s="349">
        <v>2015.9</v>
      </c>
      <c r="F102" s="119"/>
      <c r="G102" s="119" t="s">
        <v>10617</v>
      </c>
      <c r="H102" s="119">
        <v>1123828715</v>
      </c>
    </row>
    <row r="103" spans="1:8" ht="39.9" customHeight="1" x14ac:dyDescent="0.2">
      <c r="A103" s="57">
        <v>3</v>
      </c>
      <c r="B103" s="119" t="s">
        <v>10629</v>
      </c>
      <c r="C103" s="119" t="s">
        <v>6945</v>
      </c>
      <c r="D103" s="119" t="s">
        <v>156</v>
      </c>
      <c r="E103" s="349">
        <v>2015.9</v>
      </c>
      <c r="F103" s="119"/>
      <c r="G103" s="119" t="s">
        <v>10618</v>
      </c>
      <c r="H103" s="119">
        <v>1123828723</v>
      </c>
    </row>
    <row r="104" spans="1:8" ht="39.9" customHeight="1" x14ac:dyDescent="0.2">
      <c r="A104" s="57">
        <v>4</v>
      </c>
      <c r="B104" s="119" t="s">
        <v>10630</v>
      </c>
      <c r="C104" s="119" t="s">
        <v>6945</v>
      </c>
      <c r="D104" s="119" t="s">
        <v>156</v>
      </c>
      <c r="E104" s="349">
        <v>2015.9</v>
      </c>
      <c r="F104" s="119"/>
      <c r="G104" s="119" t="s">
        <v>10619</v>
      </c>
      <c r="H104" s="119">
        <v>1123828731</v>
      </c>
    </row>
    <row r="105" spans="1:8" ht="39.9" customHeight="1" x14ac:dyDescent="0.2">
      <c r="A105" s="57">
        <v>5</v>
      </c>
      <c r="B105" s="119" t="s">
        <v>10631</v>
      </c>
      <c r="C105" s="119" t="s">
        <v>6945</v>
      </c>
      <c r="D105" s="119" t="s">
        <v>156</v>
      </c>
      <c r="E105" s="349" t="s">
        <v>10639</v>
      </c>
      <c r="F105" s="119"/>
      <c r="G105" s="119" t="s">
        <v>10620</v>
      </c>
      <c r="H105" s="119">
        <v>1123828749</v>
      </c>
    </row>
    <row r="106" spans="1:8" ht="39.9" customHeight="1" x14ac:dyDescent="0.2">
      <c r="A106" s="57">
        <v>6</v>
      </c>
      <c r="B106" s="119" t="s">
        <v>10632</v>
      </c>
      <c r="C106" s="119" t="s">
        <v>6945</v>
      </c>
      <c r="D106" s="119" t="s">
        <v>156</v>
      </c>
      <c r="E106" s="349" t="s">
        <v>10639</v>
      </c>
      <c r="F106" s="119"/>
      <c r="G106" s="119" t="s">
        <v>10621</v>
      </c>
      <c r="H106" s="119">
        <v>1123828756</v>
      </c>
    </row>
    <row r="107" spans="1:8" ht="39.9" customHeight="1" x14ac:dyDescent="0.2">
      <c r="A107" s="57">
        <v>7</v>
      </c>
      <c r="B107" s="119" t="s">
        <v>10633</v>
      </c>
      <c r="C107" s="119" t="s">
        <v>6945</v>
      </c>
      <c r="D107" s="119" t="s">
        <v>156</v>
      </c>
      <c r="E107" s="349" t="s">
        <v>10640</v>
      </c>
      <c r="F107" s="119"/>
      <c r="G107" s="119" t="s">
        <v>10622</v>
      </c>
      <c r="H107" s="119">
        <v>1123828764</v>
      </c>
    </row>
    <row r="108" spans="1:8" ht="39.9" customHeight="1" x14ac:dyDescent="0.2">
      <c r="A108" s="57">
        <v>8</v>
      </c>
      <c r="B108" s="119" t="s">
        <v>10634</v>
      </c>
      <c r="C108" s="119" t="s">
        <v>6945</v>
      </c>
      <c r="D108" s="119" t="s">
        <v>156</v>
      </c>
      <c r="E108" s="349" t="s">
        <v>10640</v>
      </c>
      <c r="F108" s="119"/>
      <c r="G108" s="119" t="s">
        <v>10623</v>
      </c>
      <c r="H108" s="119">
        <v>1123828772</v>
      </c>
    </row>
    <row r="109" spans="1:8" ht="39.9" customHeight="1" x14ac:dyDescent="0.2">
      <c r="A109" s="57">
        <v>9</v>
      </c>
      <c r="B109" s="119" t="s">
        <v>10635</v>
      </c>
      <c r="C109" s="119" t="s">
        <v>6945</v>
      </c>
      <c r="D109" s="119" t="s">
        <v>156</v>
      </c>
      <c r="E109" s="349">
        <v>2016.3</v>
      </c>
      <c r="F109" s="119"/>
      <c r="G109" s="119" t="s">
        <v>10624</v>
      </c>
      <c r="H109" s="119">
        <v>1123828780</v>
      </c>
    </row>
    <row r="110" spans="1:8" ht="39.9" customHeight="1" x14ac:dyDescent="0.2">
      <c r="A110" s="57">
        <v>10</v>
      </c>
      <c r="B110" s="88" t="s">
        <v>10636</v>
      </c>
      <c r="C110" s="88" t="s">
        <v>6945</v>
      </c>
      <c r="D110" s="88" t="s">
        <v>156</v>
      </c>
      <c r="E110" s="349">
        <v>2016.3</v>
      </c>
      <c r="F110" s="88"/>
      <c r="G110" s="119" t="s">
        <v>10625</v>
      </c>
      <c r="H110" s="88">
        <v>1123828798</v>
      </c>
    </row>
    <row r="111" spans="1:8" ht="39.9" customHeight="1" x14ac:dyDescent="0.2">
      <c r="A111" s="57">
        <v>11</v>
      </c>
      <c r="B111" s="88" t="s">
        <v>10637</v>
      </c>
      <c r="C111" s="88" t="s">
        <v>6945</v>
      </c>
      <c r="D111" s="88" t="s">
        <v>156</v>
      </c>
      <c r="E111" s="349" t="s">
        <v>10641</v>
      </c>
      <c r="F111" s="88"/>
      <c r="G111" s="119" t="s">
        <v>10626</v>
      </c>
      <c r="H111" s="88">
        <v>1123828806</v>
      </c>
    </row>
    <row r="112" spans="1:8" ht="39.9" customHeight="1" x14ac:dyDescent="0.2">
      <c r="A112" s="57">
        <v>12</v>
      </c>
      <c r="B112" s="88" t="s">
        <v>10638</v>
      </c>
      <c r="C112" s="88" t="s">
        <v>6945</v>
      </c>
      <c r="D112" s="88" t="s">
        <v>156</v>
      </c>
      <c r="E112" s="305" t="s">
        <v>10641</v>
      </c>
      <c r="F112" s="88"/>
      <c r="G112" s="88" t="s">
        <v>10627</v>
      </c>
      <c r="H112" s="88">
        <v>1123828814</v>
      </c>
    </row>
    <row r="113" spans="1:8" ht="39.9" customHeight="1" x14ac:dyDescent="0.2">
      <c r="B113" s="473" t="s">
        <v>12668</v>
      </c>
      <c r="C113" s="473"/>
      <c r="D113" s="212"/>
      <c r="E113" s="212"/>
      <c r="F113" s="212"/>
      <c r="G113" s="212"/>
      <c r="H113" s="212"/>
    </row>
    <row r="114" spans="1:8" ht="39.9" customHeight="1" thickBot="1" x14ac:dyDescent="0.25">
      <c r="B114" s="43" t="s">
        <v>5362</v>
      </c>
      <c r="C114" s="43" t="s">
        <v>5363</v>
      </c>
      <c r="D114" s="43" t="s">
        <v>5364</v>
      </c>
      <c r="E114" s="43" t="s">
        <v>5365</v>
      </c>
      <c r="F114" s="43" t="s">
        <v>5366</v>
      </c>
      <c r="G114" s="43" t="s">
        <v>5368</v>
      </c>
      <c r="H114" s="43" t="s">
        <v>5367</v>
      </c>
    </row>
    <row r="115" spans="1:8" ht="39.9" customHeight="1" thickTop="1" x14ac:dyDescent="0.2">
      <c r="A115" s="57">
        <v>1</v>
      </c>
      <c r="B115" s="88" t="s">
        <v>12735</v>
      </c>
      <c r="C115" s="88" t="s">
        <v>12738</v>
      </c>
      <c r="D115" s="88" t="s">
        <v>1373</v>
      </c>
      <c r="E115" s="349" t="s">
        <v>8769</v>
      </c>
      <c r="F115" s="119" t="s">
        <v>12739</v>
      </c>
      <c r="G115" s="88" t="s">
        <v>12740</v>
      </c>
      <c r="H115" s="88" t="s">
        <v>12741</v>
      </c>
    </row>
    <row r="116" spans="1:8" ht="39.9" customHeight="1" x14ac:dyDescent="0.2">
      <c r="A116" s="57">
        <v>2</v>
      </c>
      <c r="B116" s="119" t="s">
        <v>12736</v>
      </c>
      <c r="C116" s="119" t="s">
        <v>12738</v>
      </c>
      <c r="D116" s="119" t="s">
        <v>1373</v>
      </c>
      <c r="E116" s="349" t="s">
        <v>9133</v>
      </c>
      <c r="F116" s="119" t="s">
        <v>12742</v>
      </c>
      <c r="G116" s="119" t="s">
        <v>12743</v>
      </c>
      <c r="H116" s="119" t="s">
        <v>12744</v>
      </c>
    </row>
    <row r="117" spans="1:8" ht="39.9" customHeight="1" x14ac:dyDescent="0.2">
      <c r="A117" s="57">
        <v>3</v>
      </c>
      <c r="B117" s="88" t="s">
        <v>12737</v>
      </c>
      <c r="C117" s="88" t="s">
        <v>12738</v>
      </c>
      <c r="D117" s="88" t="s">
        <v>1373</v>
      </c>
      <c r="E117" s="305" t="s">
        <v>9133</v>
      </c>
      <c r="F117" s="88" t="s">
        <v>12745</v>
      </c>
      <c r="G117" s="88" t="s">
        <v>12746</v>
      </c>
      <c r="H117" s="88" t="s">
        <v>12747</v>
      </c>
    </row>
    <row r="118" spans="1:8" ht="39.9" customHeight="1" x14ac:dyDescent="0.2">
      <c r="B118" s="211" t="s">
        <v>58</v>
      </c>
      <c r="C118" s="212"/>
      <c r="D118" s="212"/>
      <c r="E118" s="212"/>
      <c r="F118" s="212"/>
      <c r="G118" s="212"/>
      <c r="H118" s="212"/>
    </row>
    <row r="119" spans="1:8" ht="39.9" customHeight="1" thickBot="1" x14ac:dyDescent="0.25">
      <c r="B119" s="43" t="s">
        <v>5362</v>
      </c>
      <c r="C119" s="43" t="s">
        <v>5363</v>
      </c>
      <c r="D119" s="43" t="s">
        <v>5364</v>
      </c>
      <c r="E119" s="43" t="s">
        <v>5365</v>
      </c>
      <c r="F119" s="43" t="s">
        <v>5366</v>
      </c>
      <c r="G119" s="43" t="s">
        <v>5368</v>
      </c>
      <c r="H119" s="43" t="s">
        <v>5367</v>
      </c>
    </row>
    <row r="120" spans="1:8" ht="39.9" customHeight="1" thickTop="1" x14ac:dyDescent="0.2">
      <c r="A120" s="57">
        <v>1</v>
      </c>
      <c r="B120" s="88" t="s">
        <v>2961</v>
      </c>
      <c r="C120" s="88" t="s">
        <v>3036</v>
      </c>
      <c r="D120" s="88" t="s">
        <v>357</v>
      </c>
      <c r="E120" s="332">
        <v>39142</v>
      </c>
      <c r="F120" s="88" t="s">
        <v>753</v>
      </c>
      <c r="G120" s="88" t="s">
        <v>4384</v>
      </c>
      <c r="H120" s="88">
        <v>7180009883</v>
      </c>
    </row>
    <row r="121" spans="1:8" ht="39.9" customHeight="1" x14ac:dyDescent="0.2">
      <c r="A121" s="57">
        <v>2</v>
      </c>
      <c r="B121" s="88" t="s">
        <v>3037</v>
      </c>
      <c r="C121" s="88" t="s">
        <v>3038</v>
      </c>
      <c r="D121" s="88" t="s">
        <v>357</v>
      </c>
      <c r="E121" s="332">
        <v>40544</v>
      </c>
      <c r="F121" s="88" t="s">
        <v>753</v>
      </c>
      <c r="G121" s="88" t="s">
        <v>4385</v>
      </c>
      <c r="H121" s="88">
        <v>7180009891</v>
      </c>
    </row>
    <row r="122" spans="1:8" ht="39.9" customHeight="1" x14ac:dyDescent="0.2">
      <c r="A122" s="57">
        <v>3</v>
      </c>
      <c r="B122" s="17" t="s">
        <v>3039</v>
      </c>
      <c r="C122" s="17" t="s">
        <v>3040</v>
      </c>
      <c r="D122" s="17" t="s">
        <v>357</v>
      </c>
      <c r="E122" s="56">
        <v>39142</v>
      </c>
      <c r="F122" s="17" t="s">
        <v>753</v>
      </c>
      <c r="G122" s="17" t="s">
        <v>4386</v>
      </c>
      <c r="H122" s="17">
        <v>7180009909</v>
      </c>
    </row>
    <row r="123" spans="1:8" ht="39.9" customHeight="1" x14ac:dyDescent="0.2">
      <c r="B123" s="192" t="s">
        <v>59</v>
      </c>
    </row>
    <row r="124" spans="1:8" ht="39.9" customHeight="1" thickBot="1" x14ac:dyDescent="0.25">
      <c r="B124" s="13" t="s">
        <v>5362</v>
      </c>
      <c r="C124" s="13" t="s">
        <v>5363</v>
      </c>
      <c r="D124" s="13" t="s">
        <v>5364</v>
      </c>
      <c r="E124" s="13" t="s">
        <v>5365</v>
      </c>
      <c r="F124" s="13" t="s">
        <v>5366</v>
      </c>
      <c r="G124" s="13" t="s">
        <v>5368</v>
      </c>
      <c r="H124" s="13" t="s">
        <v>5367</v>
      </c>
    </row>
    <row r="125" spans="1:8" ht="39.9" customHeight="1" thickTop="1" x14ac:dyDescent="0.2">
      <c r="A125" s="57">
        <v>1</v>
      </c>
      <c r="B125" s="17" t="s">
        <v>3041</v>
      </c>
      <c r="C125" s="17" t="s">
        <v>3042</v>
      </c>
      <c r="D125" s="17" t="s">
        <v>848</v>
      </c>
      <c r="E125" s="55">
        <v>33338</v>
      </c>
      <c r="F125" s="17" t="s">
        <v>667</v>
      </c>
      <c r="G125" s="17" t="s">
        <v>4387</v>
      </c>
      <c r="H125" s="17">
        <v>7180003670</v>
      </c>
    </row>
    <row r="126" spans="1:8" ht="39.9" customHeight="1" x14ac:dyDescent="0.2">
      <c r="A126" s="57">
        <v>2</v>
      </c>
      <c r="B126" s="17" t="s">
        <v>3043</v>
      </c>
      <c r="C126" s="17" t="s">
        <v>3042</v>
      </c>
      <c r="D126" s="17" t="s">
        <v>848</v>
      </c>
      <c r="E126" s="55">
        <v>33353</v>
      </c>
      <c r="F126" s="17" t="s">
        <v>667</v>
      </c>
      <c r="G126" s="17" t="s">
        <v>4388</v>
      </c>
      <c r="H126" s="17">
        <v>7180003688</v>
      </c>
    </row>
    <row r="127" spans="1:8" ht="39.9" customHeight="1" x14ac:dyDescent="0.2">
      <c r="A127" s="57">
        <v>3</v>
      </c>
      <c r="B127" s="17" t="s">
        <v>3044</v>
      </c>
      <c r="C127" s="17" t="s">
        <v>3042</v>
      </c>
      <c r="D127" s="17" t="s">
        <v>848</v>
      </c>
      <c r="E127" s="55">
        <v>33353</v>
      </c>
      <c r="F127" s="17" t="s">
        <v>667</v>
      </c>
      <c r="G127" s="17" t="s">
        <v>4389</v>
      </c>
      <c r="H127" s="17">
        <v>7180003696</v>
      </c>
    </row>
    <row r="128" spans="1:8" ht="39.9" customHeight="1" x14ac:dyDescent="0.2">
      <c r="A128" s="57">
        <v>4</v>
      </c>
      <c r="B128" s="17" t="s">
        <v>3045</v>
      </c>
      <c r="C128" s="17" t="s">
        <v>3042</v>
      </c>
      <c r="D128" s="17" t="s">
        <v>848</v>
      </c>
      <c r="E128" s="55">
        <v>33333</v>
      </c>
      <c r="F128" s="17" t="s">
        <v>667</v>
      </c>
      <c r="G128" s="17" t="s">
        <v>4390</v>
      </c>
      <c r="H128" s="17">
        <v>7180003704</v>
      </c>
    </row>
    <row r="129" spans="1:8" ht="39.9" customHeight="1" x14ac:dyDescent="0.2">
      <c r="A129" s="57">
        <v>5</v>
      </c>
      <c r="B129" s="78" t="s">
        <v>3046</v>
      </c>
      <c r="C129" s="78" t="s">
        <v>3047</v>
      </c>
      <c r="D129" s="78" t="s">
        <v>848</v>
      </c>
      <c r="E129" s="232">
        <v>33353</v>
      </c>
      <c r="F129" s="78" t="s">
        <v>667</v>
      </c>
      <c r="G129" s="78" t="s">
        <v>4391</v>
      </c>
      <c r="H129" s="78">
        <v>7180003712</v>
      </c>
    </row>
    <row r="130" spans="1:8" ht="39.9" customHeight="1" x14ac:dyDescent="0.2">
      <c r="A130" s="57">
        <v>6</v>
      </c>
      <c r="B130" s="17" t="s">
        <v>3048</v>
      </c>
      <c r="C130" s="17" t="s">
        <v>3049</v>
      </c>
      <c r="D130" s="17" t="s">
        <v>848</v>
      </c>
      <c r="E130" s="55">
        <v>33353</v>
      </c>
      <c r="F130" s="17" t="s">
        <v>667</v>
      </c>
      <c r="G130" s="17" t="s">
        <v>4392</v>
      </c>
      <c r="H130" s="17">
        <v>7180003720</v>
      </c>
    </row>
    <row r="131" spans="1:8" ht="39.9" customHeight="1" x14ac:dyDescent="0.2">
      <c r="A131" s="57">
        <v>7</v>
      </c>
      <c r="B131" s="17" t="s">
        <v>3050</v>
      </c>
      <c r="C131" s="17" t="s">
        <v>3051</v>
      </c>
      <c r="D131" s="17" t="s">
        <v>848</v>
      </c>
      <c r="E131" s="55">
        <v>33353</v>
      </c>
      <c r="F131" s="17" t="s">
        <v>667</v>
      </c>
      <c r="G131" s="17" t="s">
        <v>4393</v>
      </c>
      <c r="H131" s="17">
        <v>7180003738</v>
      </c>
    </row>
    <row r="132" spans="1:8" ht="39.9" customHeight="1" x14ac:dyDescent="0.2">
      <c r="A132" s="57">
        <v>8</v>
      </c>
      <c r="B132" s="17" t="s">
        <v>3052</v>
      </c>
      <c r="C132" s="17"/>
      <c r="D132" s="17" t="s">
        <v>848</v>
      </c>
      <c r="E132" s="55">
        <v>38011</v>
      </c>
      <c r="F132" s="17" t="s">
        <v>667</v>
      </c>
      <c r="G132" s="17" t="s">
        <v>4394</v>
      </c>
      <c r="H132" s="17">
        <v>7180003746</v>
      </c>
    </row>
    <row r="133" spans="1:8" ht="39.9" customHeight="1" x14ac:dyDescent="0.2">
      <c r="A133" s="57">
        <v>9</v>
      </c>
      <c r="B133" s="17" t="s">
        <v>3053</v>
      </c>
      <c r="C133" s="17" t="s">
        <v>3054</v>
      </c>
      <c r="D133" s="17" t="s">
        <v>848</v>
      </c>
      <c r="E133" s="55">
        <v>33857</v>
      </c>
      <c r="F133" s="17" t="s">
        <v>667</v>
      </c>
      <c r="G133" s="17" t="s">
        <v>4395</v>
      </c>
      <c r="H133" s="17">
        <v>7180003753</v>
      </c>
    </row>
    <row r="134" spans="1:8" ht="39.9" customHeight="1" x14ac:dyDescent="0.2">
      <c r="A134" s="57">
        <v>10</v>
      </c>
      <c r="B134" s="17" t="s">
        <v>3055</v>
      </c>
      <c r="C134" s="17" t="s">
        <v>3056</v>
      </c>
      <c r="D134" s="17" t="s">
        <v>848</v>
      </c>
      <c r="E134" s="55">
        <v>33857</v>
      </c>
      <c r="F134" s="17" t="s">
        <v>667</v>
      </c>
      <c r="G134" s="17" t="s">
        <v>4396</v>
      </c>
      <c r="H134" s="17">
        <v>7180003761</v>
      </c>
    </row>
    <row r="135" spans="1:8" ht="39.9" customHeight="1" x14ac:dyDescent="0.2">
      <c r="A135" s="57">
        <v>11</v>
      </c>
      <c r="B135" s="17" t="s">
        <v>3057</v>
      </c>
      <c r="C135" s="17" t="s">
        <v>3058</v>
      </c>
      <c r="D135" s="17" t="s">
        <v>848</v>
      </c>
      <c r="E135" s="55">
        <v>33857</v>
      </c>
      <c r="F135" s="17" t="s">
        <v>667</v>
      </c>
      <c r="G135" s="17" t="s">
        <v>4397</v>
      </c>
      <c r="H135" s="17">
        <v>7180003779</v>
      </c>
    </row>
    <row r="136" spans="1:8" ht="39.9" customHeight="1" x14ac:dyDescent="0.2">
      <c r="A136" s="57">
        <v>12</v>
      </c>
      <c r="B136" s="17" t="s">
        <v>3059</v>
      </c>
      <c r="C136" s="17" t="s">
        <v>3060</v>
      </c>
      <c r="D136" s="17" t="s">
        <v>848</v>
      </c>
      <c r="E136" s="55">
        <v>33857</v>
      </c>
      <c r="F136" s="17" t="s">
        <v>667</v>
      </c>
      <c r="G136" s="17" t="s">
        <v>4398</v>
      </c>
      <c r="H136" s="17">
        <v>7180003787</v>
      </c>
    </row>
    <row r="137" spans="1:8" ht="39.9" customHeight="1" x14ac:dyDescent="0.2">
      <c r="A137" s="57">
        <v>13</v>
      </c>
      <c r="B137" s="17" t="s">
        <v>3061</v>
      </c>
      <c r="C137" s="17" t="s">
        <v>3062</v>
      </c>
      <c r="D137" s="17" t="s">
        <v>848</v>
      </c>
      <c r="E137" s="55">
        <v>33857</v>
      </c>
      <c r="F137" s="17" t="s">
        <v>667</v>
      </c>
      <c r="G137" s="17" t="s">
        <v>4399</v>
      </c>
      <c r="H137" s="17">
        <v>7180003795</v>
      </c>
    </row>
    <row r="138" spans="1:8" ht="39.9" customHeight="1" x14ac:dyDescent="0.2">
      <c r="A138" s="57">
        <v>14</v>
      </c>
      <c r="B138" s="17" t="s">
        <v>3063</v>
      </c>
      <c r="C138" s="17" t="s">
        <v>3064</v>
      </c>
      <c r="D138" s="17" t="s">
        <v>848</v>
      </c>
      <c r="E138" s="55">
        <v>33857</v>
      </c>
      <c r="F138" s="17" t="s">
        <v>667</v>
      </c>
      <c r="G138" s="17" t="s">
        <v>4400</v>
      </c>
      <c r="H138" s="17">
        <v>7180003803</v>
      </c>
    </row>
    <row r="139" spans="1:8" ht="39.9" customHeight="1" x14ac:dyDescent="0.2">
      <c r="A139" s="57">
        <v>15</v>
      </c>
      <c r="B139" s="17" t="s">
        <v>3065</v>
      </c>
      <c r="C139" s="17" t="s">
        <v>3062</v>
      </c>
      <c r="D139" s="17" t="s">
        <v>848</v>
      </c>
      <c r="E139" s="55">
        <v>33857</v>
      </c>
      <c r="F139" s="17" t="s">
        <v>667</v>
      </c>
      <c r="G139" s="17" t="s">
        <v>4401</v>
      </c>
      <c r="H139" s="17">
        <v>7180003811</v>
      </c>
    </row>
    <row r="140" spans="1:8" ht="39.9" customHeight="1" x14ac:dyDescent="0.2">
      <c r="A140" s="57">
        <v>16</v>
      </c>
      <c r="B140" s="17" t="s">
        <v>3066</v>
      </c>
      <c r="C140" s="17" t="s">
        <v>3067</v>
      </c>
      <c r="D140" s="17" t="s">
        <v>848</v>
      </c>
      <c r="E140" s="55">
        <v>33857</v>
      </c>
      <c r="F140" s="17" t="s">
        <v>667</v>
      </c>
      <c r="G140" s="17" t="s">
        <v>4402</v>
      </c>
      <c r="H140" s="17">
        <v>7180003829</v>
      </c>
    </row>
    <row r="141" spans="1:8" ht="39.9" customHeight="1" x14ac:dyDescent="0.2">
      <c r="A141" s="57">
        <v>17</v>
      </c>
      <c r="B141" s="17" t="s">
        <v>3068</v>
      </c>
      <c r="C141" s="17" t="s">
        <v>3069</v>
      </c>
      <c r="D141" s="17" t="s">
        <v>848</v>
      </c>
      <c r="E141" s="55">
        <v>34308</v>
      </c>
      <c r="F141" s="17" t="s">
        <v>667</v>
      </c>
      <c r="G141" s="17" t="s">
        <v>4403</v>
      </c>
      <c r="H141" s="17">
        <v>7180003837</v>
      </c>
    </row>
    <row r="142" spans="1:8" ht="39.9" customHeight="1" x14ac:dyDescent="0.2">
      <c r="A142" s="57">
        <v>18</v>
      </c>
      <c r="B142" s="17" t="s">
        <v>3070</v>
      </c>
      <c r="C142" s="17" t="s">
        <v>3056</v>
      </c>
      <c r="D142" s="17" t="s">
        <v>848</v>
      </c>
      <c r="E142" s="55">
        <v>34328</v>
      </c>
      <c r="F142" s="17" t="s">
        <v>667</v>
      </c>
      <c r="G142" s="17" t="s">
        <v>4404</v>
      </c>
      <c r="H142" s="17">
        <v>7180003845</v>
      </c>
    </row>
    <row r="143" spans="1:8" ht="39.9" customHeight="1" x14ac:dyDescent="0.2">
      <c r="A143" s="57">
        <v>19</v>
      </c>
      <c r="B143" s="17" t="s">
        <v>3071</v>
      </c>
      <c r="C143" s="17" t="s">
        <v>3069</v>
      </c>
      <c r="D143" s="17" t="s">
        <v>848</v>
      </c>
      <c r="E143" s="55">
        <v>34370</v>
      </c>
      <c r="F143" s="17" t="s">
        <v>667</v>
      </c>
      <c r="G143" s="17" t="s">
        <v>4405</v>
      </c>
      <c r="H143" s="17">
        <v>7180003852</v>
      </c>
    </row>
    <row r="144" spans="1:8" ht="39.9" customHeight="1" x14ac:dyDescent="0.2">
      <c r="A144" s="57">
        <v>20</v>
      </c>
      <c r="B144" s="17" t="s">
        <v>3072</v>
      </c>
      <c r="C144" s="17" t="s">
        <v>3056</v>
      </c>
      <c r="D144" s="17" t="s">
        <v>848</v>
      </c>
      <c r="E144" s="55">
        <v>34370</v>
      </c>
      <c r="F144" s="17" t="s">
        <v>667</v>
      </c>
      <c r="G144" s="17" t="s">
        <v>4406</v>
      </c>
      <c r="H144" s="17">
        <v>7180003860</v>
      </c>
    </row>
    <row r="145" spans="1:8" ht="39.9" customHeight="1" x14ac:dyDescent="0.2">
      <c r="B145" s="192" t="s">
        <v>60</v>
      </c>
    </row>
    <row r="146" spans="1:8" ht="39.9" customHeight="1" thickBot="1" x14ac:dyDescent="0.25">
      <c r="B146" s="13" t="s">
        <v>5362</v>
      </c>
      <c r="C146" s="13" t="s">
        <v>5363</v>
      </c>
      <c r="D146" s="13" t="s">
        <v>5364</v>
      </c>
      <c r="E146" s="13" t="s">
        <v>5365</v>
      </c>
      <c r="F146" s="13" t="s">
        <v>5366</v>
      </c>
      <c r="G146" s="13" t="s">
        <v>5368</v>
      </c>
      <c r="H146" s="13" t="s">
        <v>5367</v>
      </c>
    </row>
    <row r="147" spans="1:8" ht="39.9" customHeight="1" thickTop="1" x14ac:dyDescent="0.2">
      <c r="A147" s="57">
        <v>1</v>
      </c>
      <c r="B147" s="17" t="s">
        <v>3073</v>
      </c>
      <c r="C147" s="17" t="s">
        <v>3069</v>
      </c>
      <c r="D147" s="17" t="s">
        <v>848</v>
      </c>
      <c r="E147" s="55">
        <v>34375</v>
      </c>
      <c r="F147" s="17" t="s">
        <v>667</v>
      </c>
      <c r="G147" s="17" t="s">
        <v>4407</v>
      </c>
      <c r="H147" s="17">
        <v>7180003878</v>
      </c>
    </row>
    <row r="148" spans="1:8" ht="39.9" customHeight="1" x14ac:dyDescent="0.2">
      <c r="A148" s="57">
        <v>2</v>
      </c>
      <c r="B148" s="17" t="s">
        <v>3074</v>
      </c>
      <c r="C148" s="17" t="s">
        <v>3056</v>
      </c>
      <c r="D148" s="17" t="s">
        <v>848</v>
      </c>
      <c r="E148" s="55">
        <v>34390</v>
      </c>
      <c r="F148" s="17" t="s">
        <v>667</v>
      </c>
      <c r="G148" s="17" t="s">
        <v>4408</v>
      </c>
      <c r="H148" s="17">
        <v>7180003886</v>
      </c>
    </row>
    <row r="149" spans="1:8" ht="39.9" customHeight="1" x14ac:dyDescent="0.2">
      <c r="A149" s="57">
        <v>3</v>
      </c>
      <c r="B149" s="17" t="s">
        <v>3075</v>
      </c>
      <c r="C149" s="17" t="s">
        <v>3069</v>
      </c>
      <c r="D149" s="17" t="s">
        <v>848</v>
      </c>
      <c r="E149" s="55">
        <v>34393</v>
      </c>
      <c r="F149" s="17" t="s">
        <v>667</v>
      </c>
      <c r="G149" s="17" t="s">
        <v>4409</v>
      </c>
      <c r="H149" s="17">
        <v>7180003894</v>
      </c>
    </row>
    <row r="150" spans="1:8" ht="39.9" customHeight="1" x14ac:dyDescent="0.2">
      <c r="A150" s="57">
        <v>4</v>
      </c>
      <c r="B150" s="17" t="s">
        <v>3076</v>
      </c>
      <c r="C150" s="17" t="s">
        <v>3056</v>
      </c>
      <c r="D150" s="17" t="s">
        <v>848</v>
      </c>
      <c r="E150" s="55">
        <v>34390</v>
      </c>
      <c r="F150" s="17" t="s">
        <v>667</v>
      </c>
      <c r="G150" s="17" t="s">
        <v>4410</v>
      </c>
      <c r="H150" s="17">
        <v>7180003902</v>
      </c>
    </row>
    <row r="151" spans="1:8" ht="39.9" customHeight="1" x14ac:dyDescent="0.2">
      <c r="A151" s="57">
        <v>5</v>
      </c>
      <c r="B151" s="17" t="s">
        <v>3077</v>
      </c>
      <c r="C151" s="17"/>
      <c r="D151" s="17" t="s">
        <v>848</v>
      </c>
      <c r="E151" s="55">
        <v>34755</v>
      </c>
      <c r="F151" s="17" t="s">
        <v>667</v>
      </c>
      <c r="G151" s="17" t="s">
        <v>4411</v>
      </c>
      <c r="H151" s="17">
        <v>7180003910</v>
      </c>
    </row>
    <row r="152" spans="1:8" ht="39.9" customHeight="1" x14ac:dyDescent="0.2">
      <c r="A152" s="57">
        <v>6</v>
      </c>
      <c r="B152" s="17" t="s">
        <v>3078</v>
      </c>
      <c r="C152" s="17"/>
      <c r="D152" s="17" t="s">
        <v>848</v>
      </c>
      <c r="E152" s="55">
        <v>34763</v>
      </c>
      <c r="F152" s="17" t="s">
        <v>667</v>
      </c>
      <c r="G152" s="17" t="s">
        <v>4412</v>
      </c>
      <c r="H152" s="17">
        <v>7180003928</v>
      </c>
    </row>
    <row r="153" spans="1:8" ht="39.9" customHeight="1" x14ac:dyDescent="0.2">
      <c r="A153" s="57">
        <v>7</v>
      </c>
      <c r="B153" s="17" t="s">
        <v>3079</v>
      </c>
      <c r="C153" s="17"/>
      <c r="D153" s="17" t="s">
        <v>848</v>
      </c>
      <c r="E153" s="55">
        <v>34794</v>
      </c>
      <c r="F153" s="17" t="s">
        <v>667</v>
      </c>
      <c r="G153" s="17" t="s">
        <v>4413</v>
      </c>
      <c r="H153" s="17">
        <v>7180003936</v>
      </c>
    </row>
    <row r="154" spans="1:8" ht="39.9" customHeight="1" x14ac:dyDescent="0.2">
      <c r="A154" s="57">
        <v>8</v>
      </c>
      <c r="B154" s="17" t="s">
        <v>3080</v>
      </c>
      <c r="C154" s="17"/>
      <c r="D154" s="17" t="s">
        <v>848</v>
      </c>
      <c r="E154" s="55">
        <v>34755</v>
      </c>
      <c r="F154" s="17" t="s">
        <v>667</v>
      </c>
      <c r="G154" s="17" t="s">
        <v>4414</v>
      </c>
      <c r="H154" s="17">
        <v>7180003944</v>
      </c>
    </row>
    <row r="155" spans="1:8" ht="39.9" customHeight="1" x14ac:dyDescent="0.2">
      <c r="A155" s="57">
        <v>9</v>
      </c>
      <c r="B155" s="17" t="s">
        <v>3081</v>
      </c>
      <c r="C155" s="17"/>
      <c r="D155" s="17" t="s">
        <v>848</v>
      </c>
      <c r="E155" s="55">
        <v>34755</v>
      </c>
      <c r="F155" s="17" t="s">
        <v>667</v>
      </c>
      <c r="G155" s="17" t="s">
        <v>4415</v>
      </c>
      <c r="H155" s="17">
        <v>7180003951</v>
      </c>
    </row>
    <row r="156" spans="1:8" ht="39.9" customHeight="1" x14ac:dyDescent="0.2">
      <c r="A156" s="57">
        <v>10</v>
      </c>
      <c r="B156" s="17" t="s">
        <v>3082</v>
      </c>
      <c r="C156" s="17"/>
      <c r="D156" s="17" t="s">
        <v>848</v>
      </c>
      <c r="E156" s="55">
        <v>34773</v>
      </c>
      <c r="F156" s="17" t="s">
        <v>667</v>
      </c>
      <c r="G156" s="17" t="s">
        <v>4416</v>
      </c>
      <c r="H156" s="17">
        <v>7180003969</v>
      </c>
    </row>
    <row r="157" spans="1:8" ht="39.9" customHeight="1" x14ac:dyDescent="0.2">
      <c r="A157" s="57">
        <v>11</v>
      </c>
      <c r="B157" s="17" t="s">
        <v>3083</v>
      </c>
      <c r="C157" s="17"/>
      <c r="D157" s="17" t="s">
        <v>848</v>
      </c>
      <c r="E157" s="55">
        <v>34794</v>
      </c>
      <c r="F157" s="17" t="s">
        <v>667</v>
      </c>
      <c r="G157" s="17" t="s">
        <v>4417</v>
      </c>
      <c r="H157" s="17">
        <v>7180003977</v>
      </c>
    </row>
    <row r="158" spans="1:8" ht="39.9" customHeight="1" x14ac:dyDescent="0.2">
      <c r="A158" s="57">
        <v>12</v>
      </c>
      <c r="B158" s="17" t="s">
        <v>3084</v>
      </c>
      <c r="C158" s="17"/>
      <c r="D158" s="17" t="s">
        <v>848</v>
      </c>
      <c r="E158" s="55">
        <v>34794</v>
      </c>
      <c r="F158" s="17" t="s">
        <v>667</v>
      </c>
      <c r="G158" s="17" t="s">
        <v>4418</v>
      </c>
      <c r="H158" s="17">
        <v>7180003985</v>
      </c>
    </row>
    <row r="159" spans="1:8" ht="39.9" customHeight="1" x14ac:dyDescent="0.2">
      <c r="A159" s="57">
        <v>13</v>
      </c>
      <c r="B159" s="17" t="s">
        <v>3085</v>
      </c>
      <c r="C159" s="17"/>
      <c r="D159" s="17" t="s">
        <v>848</v>
      </c>
      <c r="E159" s="55">
        <v>35165</v>
      </c>
      <c r="F159" s="17" t="s">
        <v>667</v>
      </c>
      <c r="G159" s="17" t="s">
        <v>4419</v>
      </c>
      <c r="H159" s="17">
        <v>7180003993</v>
      </c>
    </row>
    <row r="160" spans="1:8" ht="39.9" customHeight="1" x14ac:dyDescent="0.2">
      <c r="A160" s="57">
        <v>14</v>
      </c>
      <c r="B160" s="17" t="s">
        <v>3086</v>
      </c>
      <c r="C160" s="17"/>
      <c r="D160" s="17" t="s">
        <v>848</v>
      </c>
      <c r="E160" s="55">
        <v>35144</v>
      </c>
      <c r="F160" s="17" t="s">
        <v>667</v>
      </c>
      <c r="G160" s="17" t="s">
        <v>4420</v>
      </c>
      <c r="H160" s="17">
        <v>7180004009</v>
      </c>
    </row>
    <row r="161" spans="1:8" ht="39.9" customHeight="1" x14ac:dyDescent="0.2">
      <c r="A161" s="57">
        <v>15</v>
      </c>
      <c r="B161" s="17" t="s">
        <v>3087</v>
      </c>
      <c r="C161" s="17"/>
      <c r="D161" s="17" t="s">
        <v>848</v>
      </c>
      <c r="E161" s="55">
        <v>35094</v>
      </c>
      <c r="F161" s="17" t="s">
        <v>667</v>
      </c>
      <c r="G161" s="17" t="s">
        <v>4421</v>
      </c>
      <c r="H161" s="17">
        <v>7180004017</v>
      </c>
    </row>
    <row r="162" spans="1:8" ht="39.9" customHeight="1" x14ac:dyDescent="0.2">
      <c r="A162" s="57">
        <v>16</v>
      </c>
      <c r="B162" s="17" t="s">
        <v>3088</v>
      </c>
      <c r="C162" s="17"/>
      <c r="D162" s="17" t="s">
        <v>848</v>
      </c>
      <c r="E162" s="55">
        <v>35144</v>
      </c>
      <c r="F162" s="17" t="s">
        <v>667</v>
      </c>
      <c r="G162" s="17" t="s">
        <v>4422</v>
      </c>
      <c r="H162" s="17">
        <v>7180004025</v>
      </c>
    </row>
    <row r="163" spans="1:8" ht="39.9" customHeight="1" x14ac:dyDescent="0.2">
      <c r="A163" s="57">
        <v>17</v>
      </c>
      <c r="B163" s="78" t="s">
        <v>3089</v>
      </c>
      <c r="C163" s="78"/>
      <c r="D163" s="78" t="s">
        <v>848</v>
      </c>
      <c r="E163" s="232">
        <v>35165</v>
      </c>
      <c r="F163" s="78" t="s">
        <v>667</v>
      </c>
      <c r="G163" s="78" t="s">
        <v>4423</v>
      </c>
      <c r="H163" s="78">
        <v>7180004033</v>
      </c>
    </row>
    <row r="164" spans="1:8" ht="39.9" customHeight="1" x14ac:dyDescent="0.2">
      <c r="A164" s="57">
        <v>18</v>
      </c>
      <c r="B164" s="17" t="s">
        <v>3090</v>
      </c>
      <c r="C164" s="17"/>
      <c r="D164" s="17" t="s">
        <v>848</v>
      </c>
      <c r="E164" s="55">
        <v>35134</v>
      </c>
      <c r="F164" s="17" t="s">
        <v>667</v>
      </c>
      <c r="G164" s="17" t="s">
        <v>4424</v>
      </c>
      <c r="H164" s="17">
        <v>7180004041</v>
      </c>
    </row>
    <row r="165" spans="1:8" ht="39.9" customHeight="1" x14ac:dyDescent="0.2">
      <c r="A165" s="57">
        <v>19</v>
      </c>
      <c r="B165" s="17" t="s">
        <v>3091</v>
      </c>
      <c r="C165" s="17"/>
      <c r="D165" s="17" t="s">
        <v>848</v>
      </c>
      <c r="E165" s="55">
        <v>35094</v>
      </c>
      <c r="F165" s="17" t="s">
        <v>667</v>
      </c>
      <c r="G165" s="17" t="s">
        <v>4425</v>
      </c>
      <c r="H165" s="17">
        <v>7180004058</v>
      </c>
    </row>
    <row r="166" spans="1:8" ht="39.9" customHeight="1" x14ac:dyDescent="0.2">
      <c r="A166" s="57">
        <v>20</v>
      </c>
      <c r="B166" s="17" t="s">
        <v>3092</v>
      </c>
      <c r="C166" s="17"/>
      <c r="D166" s="17" t="s">
        <v>848</v>
      </c>
      <c r="E166" s="55">
        <v>35124</v>
      </c>
      <c r="F166" s="17" t="s">
        <v>667</v>
      </c>
      <c r="G166" s="17" t="s">
        <v>4426</v>
      </c>
      <c r="H166" s="17">
        <v>7180004066</v>
      </c>
    </row>
    <row r="167" spans="1:8" ht="39.9" customHeight="1" x14ac:dyDescent="0.2">
      <c r="B167" s="192" t="s">
        <v>61</v>
      </c>
    </row>
    <row r="168" spans="1:8" ht="39.9" customHeight="1" thickBot="1" x14ac:dyDescent="0.25">
      <c r="B168" s="13" t="s">
        <v>5362</v>
      </c>
      <c r="C168" s="13" t="s">
        <v>5363</v>
      </c>
      <c r="D168" s="13" t="s">
        <v>5364</v>
      </c>
      <c r="E168" s="13" t="s">
        <v>5365</v>
      </c>
      <c r="F168" s="13" t="s">
        <v>5366</v>
      </c>
      <c r="G168" s="13" t="s">
        <v>5368</v>
      </c>
      <c r="H168" s="13" t="s">
        <v>5367</v>
      </c>
    </row>
    <row r="169" spans="1:8" ht="39.9" customHeight="1" thickTop="1" x14ac:dyDescent="0.2">
      <c r="A169" s="57">
        <v>1</v>
      </c>
      <c r="B169" s="17" t="s">
        <v>3093</v>
      </c>
      <c r="C169" s="17"/>
      <c r="D169" s="17" t="s">
        <v>848</v>
      </c>
      <c r="E169" s="55">
        <v>35450</v>
      </c>
      <c r="F169" s="17" t="s">
        <v>667</v>
      </c>
      <c r="G169" s="17" t="s">
        <v>4427</v>
      </c>
      <c r="H169" s="17">
        <v>7180004074</v>
      </c>
    </row>
    <row r="170" spans="1:8" ht="39.9" customHeight="1" x14ac:dyDescent="0.2">
      <c r="A170" s="57">
        <v>2</v>
      </c>
      <c r="B170" s="17" t="s">
        <v>3094</v>
      </c>
      <c r="C170" s="17"/>
      <c r="D170" s="17" t="s">
        <v>848</v>
      </c>
      <c r="E170" s="55">
        <v>35318</v>
      </c>
      <c r="F170" s="17" t="s">
        <v>667</v>
      </c>
      <c r="G170" s="17" t="s">
        <v>4428</v>
      </c>
      <c r="H170" s="17">
        <v>7180004082</v>
      </c>
    </row>
    <row r="171" spans="1:8" ht="39.9" customHeight="1" x14ac:dyDescent="0.2">
      <c r="A171" s="57">
        <v>3</v>
      </c>
      <c r="B171" s="17" t="s">
        <v>3095</v>
      </c>
      <c r="C171" s="17"/>
      <c r="D171" s="17" t="s">
        <v>848</v>
      </c>
      <c r="E171" s="55">
        <v>35318</v>
      </c>
      <c r="F171" s="17" t="s">
        <v>667</v>
      </c>
      <c r="G171" s="17" t="s">
        <v>4429</v>
      </c>
      <c r="H171" s="17">
        <v>7180004090</v>
      </c>
    </row>
    <row r="172" spans="1:8" ht="39.9" customHeight="1" x14ac:dyDescent="0.2">
      <c r="A172" s="57">
        <v>4</v>
      </c>
      <c r="B172" s="17" t="s">
        <v>3096</v>
      </c>
      <c r="C172" s="17"/>
      <c r="D172" s="17" t="s">
        <v>848</v>
      </c>
      <c r="E172" s="55">
        <v>35384</v>
      </c>
      <c r="F172" s="17" t="s">
        <v>667</v>
      </c>
      <c r="G172" s="17" t="s">
        <v>4430</v>
      </c>
      <c r="H172" s="17">
        <v>7180004108</v>
      </c>
    </row>
    <row r="173" spans="1:8" ht="39.9" customHeight="1" x14ac:dyDescent="0.2">
      <c r="A173" s="57">
        <v>5</v>
      </c>
      <c r="B173" s="17" t="s">
        <v>3097</v>
      </c>
      <c r="C173" s="17"/>
      <c r="D173" s="17" t="s">
        <v>848</v>
      </c>
      <c r="E173" s="55">
        <v>35499</v>
      </c>
      <c r="F173" s="17" t="s">
        <v>667</v>
      </c>
      <c r="G173" s="17" t="s">
        <v>4431</v>
      </c>
      <c r="H173" s="17">
        <v>7180004116</v>
      </c>
    </row>
    <row r="174" spans="1:8" ht="39.9" customHeight="1" x14ac:dyDescent="0.2">
      <c r="A174" s="57">
        <v>6</v>
      </c>
      <c r="B174" s="17" t="s">
        <v>3098</v>
      </c>
      <c r="C174" s="17"/>
      <c r="D174" s="17" t="s">
        <v>848</v>
      </c>
      <c r="E174" s="55">
        <v>35504</v>
      </c>
      <c r="F174" s="17" t="s">
        <v>667</v>
      </c>
      <c r="G174" s="17" t="s">
        <v>4432</v>
      </c>
      <c r="H174" s="17">
        <v>7180004124</v>
      </c>
    </row>
    <row r="175" spans="1:8" ht="39.9" customHeight="1" x14ac:dyDescent="0.2">
      <c r="A175" s="57">
        <v>7</v>
      </c>
      <c r="B175" s="17" t="s">
        <v>3099</v>
      </c>
      <c r="C175" s="17"/>
      <c r="D175" s="17" t="s">
        <v>848</v>
      </c>
      <c r="E175" s="55">
        <v>35525</v>
      </c>
      <c r="F175" s="17" t="s">
        <v>667</v>
      </c>
      <c r="G175" s="17" t="s">
        <v>4433</v>
      </c>
      <c r="H175" s="17">
        <v>7180004132</v>
      </c>
    </row>
    <row r="176" spans="1:8" ht="39.9" customHeight="1" x14ac:dyDescent="0.2">
      <c r="A176" s="57">
        <v>8</v>
      </c>
      <c r="B176" s="17" t="s">
        <v>3100</v>
      </c>
      <c r="C176" s="17"/>
      <c r="D176" s="17" t="s">
        <v>848</v>
      </c>
      <c r="E176" s="55">
        <v>35525</v>
      </c>
      <c r="F176" s="17" t="s">
        <v>667</v>
      </c>
      <c r="G176" s="17" t="s">
        <v>4434</v>
      </c>
      <c r="H176" s="17">
        <v>7180004140</v>
      </c>
    </row>
    <row r="177" spans="1:8" ht="39.9" customHeight="1" x14ac:dyDescent="0.2">
      <c r="A177" s="57">
        <v>9</v>
      </c>
      <c r="B177" s="17" t="s">
        <v>3101</v>
      </c>
      <c r="C177" s="17"/>
      <c r="D177" s="17" t="s">
        <v>848</v>
      </c>
      <c r="E177" s="55">
        <v>36144</v>
      </c>
      <c r="F177" s="17" t="s">
        <v>667</v>
      </c>
      <c r="G177" s="17" t="s">
        <v>4435</v>
      </c>
      <c r="H177" s="17">
        <v>7180004157</v>
      </c>
    </row>
    <row r="178" spans="1:8" ht="39.9" customHeight="1" x14ac:dyDescent="0.2">
      <c r="A178" s="57">
        <v>10</v>
      </c>
      <c r="B178" s="17" t="s">
        <v>3102</v>
      </c>
      <c r="C178" s="17"/>
      <c r="D178" s="17" t="s">
        <v>848</v>
      </c>
      <c r="E178" s="55">
        <v>36180</v>
      </c>
      <c r="F178" s="17" t="s">
        <v>667</v>
      </c>
      <c r="G178" s="17" t="s">
        <v>4436</v>
      </c>
      <c r="H178" s="17">
        <v>7180004165</v>
      </c>
    </row>
    <row r="179" spans="1:8" ht="39.9" customHeight="1" x14ac:dyDescent="0.2">
      <c r="A179" s="57">
        <v>11</v>
      </c>
      <c r="B179" s="17" t="s">
        <v>3103</v>
      </c>
      <c r="C179" s="17"/>
      <c r="D179" s="17" t="s">
        <v>848</v>
      </c>
      <c r="E179" s="55">
        <v>36229</v>
      </c>
      <c r="F179" s="17" t="s">
        <v>667</v>
      </c>
      <c r="G179" s="17" t="s">
        <v>4437</v>
      </c>
      <c r="H179" s="17">
        <v>7180004173</v>
      </c>
    </row>
    <row r="180" spans="1:8" ht="39.9" customHeight="1" x14ac:dyDescent="0.2">
      <c r="A180" s="57">
        <v>12</v>
      </c>
      <c r="B180" s="17" t="s">
        <v>3104</v>
      </c>
      <c r="C180" s="17"/>
      <c r="D180" s="17" t="s">
        <v>848</v>
      </c>
      <c r="E180" s="55">
        <v>36244</v>
      </c>
      <c r="F180" s="17" t="s">
        <v>667</v>
      </c>
      <c r="G180" s="17" t="s">
        <v>4438</v>
      </c>
      <c r="H180" s="17">
        <v>7180004181</v>
      </c>
    </row>
    <row r="181" spans="1:8" ht="39.9" customHeight="1" x14ac:dyDescent="0.2">
      <c r="A181" s="57">
        <v>13</v>
      </c>
      <c r="B181" s="17" t="s">
        <v>3105</v>
      </c>
      <c r="C181" s="17"/>
      <c r="D181" s="17" t="s">
        <v>848</v>
      </c>
      <c r="E181" s="55">
        <v>36965</v>
      </c>
      <c r="F181" s="17" t="s">
        <v>667</v>
      </c>
      <c r="G181" s="17" t="s">
        <v>4439</v>
      </c>
      <c r="H181" s="17">
        <v>7180004199</v>
      </c>
    </row>
    <row r="182" spans="1:8" ht="39.9" customHeight="1" x14ac:dyDescent="0.2">
      <c r="A182" s="57">
        <v>14</v>
      </c>
      <c r="B182" s="17" t="s">
        <v>3106</v>
      </c>
      <c r="C182" s="17"/>
      <c r="D182" s="17" t="s">
        <v>848</v>
      </c>
      <c r="E182" s="55">
        <v>36955</v>
      </c>
      <c r="F182" s="17" t="s">
        <v>667</v>
      </c>
      <c r="G182" s="17" t="s">
        <v>4440</v>
      </c>
      <c r="H182" s="17">
        <v>7180004207</v>
      </c>
    </row>
    <row r="183" spans="1:8" ht="39.9" customHeight="1" x14ac:dyDescent="0.2">
      <c r="A183" s="57">
        <v>15</v>
      </c>
      <c r="B183" s="17" t="s">
        <v>3107</v>
      </c>
      <c r="C183" s="17"/>
      <c r="D183" s="17" t="s">
        <v>848</v>
      </c>
      <c r="E183" s="55">
        <v>36942</v>
      </c>
      <c r="F183" s="17" t="s">
        <v>667</v>
      </c>
      <c r="G183" s="17" t="s">
        <v>4441</v>
      </c>
      <c r="H183" s="17">
        <v>7180004215</v>
      </c>
    </row>
    <row r="184" spans="1:8" ht="39.9" customHeight="1" x14ac:dyDescent="0.2">
      <c r="A184" s="57">
        <v>16</v>
      </c>
      <c r="B184" s="17" t="s">
        <v>3108</v>
      </c>
      <c r="C184" s="17"/>
      <c r="D184" s="17" t="s">
        <v>848</v>
      </c>
      <c r="E184" s="55">
        <v>36955</v>
      </c>
      <c r="F184" s="17" t="s">
        <v>667</v>
      </c>
      <c r="G184" s="17" t="s">
        <v>4442</v>
      </c>
      <c r="H184" s="17">
        <v>7180004223</v>
      </c>
    </row>
    <row r="185" spans="1:8" ht="39.9" customHeight="1" x14ac:dyDescent="0.2">
      <c r="A185" s="57">
        <v>17</v>
      </c>
      <c r="B185" s="17" t="s">
        <v>3109</v>
      </c>
      <c r="C185" s="17"/>
      <c r="D185" s="17" t="s">
        <v>848</v>
      </c>
      <c r="E185" s="55">
        <v>36942</v>
      </c>
      <c r="F185" s="17" t="s">
        <v>667</v>
      </c>
      <c r="G185" s="17" t="s">
        <v>4443</v>
      </c>
      <c r="H185" s="17">
        <v>7180004231</v>
      </c>
    </row>
    <row r="186" spans="1:8" ht="39.9" customHeight="1" x14ac:dyDescent="0.2">
      <c r="A186" s="57">
        <v>18</v>
      </c>
      <c r="B186" s="17" t="s">
        <v>3110</v>
      </c>
      <c r="C186" s="17"/>
      <c r="D186" s="17" t="s">
        <v>848</v>
      </c>
      <c r="E186" s="55">
        <v>36965</v>
      </c>
      <c r="F186" s="17" t="s">
        <v>667</v>
      </c>
      <c r="G186" s="17" t="s">
        <v>4444</v>
      </c>
      <c r="H186" s="17">
        <v>7180004249</v>
      </c>
    </row>
    <row r="187" spans="1:8" ht="39.9" customHeight="1" x14ac:dyDescent="0.2">
      <c r="A187" s="57">
        <v>19</v>
      </c>
      <c r="B187" s="17" t="s">
        <v>3111</v>
      </c>
      <c r="C187" s="17"/>
      <c r="D187" s="17" t="s">
        <v>848</v>
      </c>
      <c r="E187" s="55">
        <v>37320</v>
      </c>
      <c r="F187" s="17" t="s">
        <v>667</v>
      </c>
      <c r="G187" s="17" t="s">
        <v>4445</v>
      </c>
      <c r="H187" s="17">
        <v>7180004256</v>
      </c>
    </row>
    <row r="188" spans="1:8" ht="39.9" customHeight="1" x14ac:dyDescent="0.2">
      <c r="A188" s="57">
        <v>20</v>
      </c>
      <c r="B188" s="17" t="s">
        <v>3112</v>
      </c>
      <c r="C188" s="17"/>
      <c r="D188" s="17" t="s">
        <v>848</v>
      </c>
      <c r="E188" s="55">
        <v>37320</v>
      </c>
      <c r="F188" s="17" t="s">
        <v>667</v>
      </c>
      <c r="G188" s="17" t="s">
        <v>4446</v>
      </c>
      <c r="H188" s="17">
        <v>7180004264</v>
      </c>
    </row>
    <row r="189" spans="1:8" ht="39.9" customHeight="1" x14ac:dyDescent="0.2">
      <c r="A189" s="57">
        <v>21</v>
      </c>
      <c r="B189" s="17" t="s">
        <v>3113</v>
      </c>
      <c r="C189" s="17"/>
      <c r="D189" s="17" t="s">
        <v>848</v>
      </c>
      <c r="E189" s="55">
        <v>37320</v>
      </c>
      <c r="F189" s="17" t="s">
        <v>667</v>
      </c>
      <c r="G189" s="17" t="s">
        <v>4447</v>
      </c>
      <c r="H189" s="17">
        <v>7180004272</v>
      </c>
    </row>
    <row r="190" spans="1:8" ht="39.9" customHeight="1" x14ac:dyDescent="0.2">
      <c r="A190" s="57">
        <v>22</v>
      </c>
      <c r="B190" s="17" t="s">
        <v>3114</v>
      </c>
      <c r="C190" s="17"/>
      <c r="D190" s="17" t="s">
        <v>848</v>
      </c>
      <c r="E190" s="55">
        <v>37320</v>
      </c>
      <c r="F190" s="17" t="s">
        <v>667</v>
      </c>
      <c r="G190" s="17" t="s">
        <v>4448</v>
      </c>
      <c r="H190" s="17">
        <v>7180004280</v>
      </c>
    </row>
    <row r="191" spans="1:8" ht="39.9" customHeight="1" x14ac:dyDescent="0.2">
      <c r="A191" s="57">
        <v>23</v>
      </c>
      <c r="B191" s="17" t="s">
        <v>3115</v>
      </c>
      <c r="C191" s="17"/>
      <c r="D191" s="17" t="s">
        <v>848</v>
      </c>
      <c r="E191" s="55">
        <v>37320</v>
      </c>
      <c r="F191" s="17" t="s">
        <v>667</v>
      </c>
      <c r="G191" s="17" t="s">
        <v>4449</v>
      </c>
      <c r="H191" s="17">
        <v>7180004298</v>
      </c>
    </row>
    <row r="192" spans="1:8" ht="39.9" customHeight="1" x14ac:dyDescent="0.2">
      <c r="A192" s="57">
        <v>24</v>
      </c>
      <c r="B192" s="17" t="s">
        <v>3116</v>
      </c>
      <c r="C192" s="17"/>
      <c r="D192" s="17" t="s">
        <v>848</v>
      </c>
      <c r="E192" s="55">
        <v>37320</v>
      </c>
      <c r="F192" s="17" t="s">
        <v>667</v>
      </c>
      <c r="G192" s="17" t="s">
        <v>4450</v>
      </c>
      <c r="H192" s="17">
        <v>7180004306</v>
      </c>
    </row>
    <row r="193" spans="1:8" ht="39.9" customHeight="1" x14ac:dyDescent="0.2">
      <c r="A193" s="57">
        <v>25</v>
      </c>
      <c r="B193" s="17" t="s">
        <v>3117</v>
      </c>
      <c r="C193" s="17"/>
      <c r="D193" s="17" t="s">
        <v>848</v>
      </c>
      <c r="E193" s="55">
        <v>38071</v>
      </c>
      <c r="F193" s="17" t="s">
        <v>667</v>
      </c>
      <c r="G193" s="17" t="s">
        <v>4451</v>
      </c>
      <c r="H193" s="17">
        <v>7180004314</v>
      </c>
    </row>
    <row r="194" spans="1:8" ht="39.9" customHeight="1" x14ac:dyDescent="0.2">
      <c r="A194" s="57">
        <v>26</v>
      </c>
      <c r="B194" s="17" t="s">
        <v>3118</v>
      </c>
      <c r="C194" s="17"/>
      <c r="D194" s="17" t="s">
        <v>848</v>
      </c>
      <c r="E194" s="55">
        <v>38011</v>
      </c>
      <c r="F194" s="17" t="s">
        <v>667</v>
      </c>
      <c r="G194" s="17" t="s">
        <v>4452</v>
      </c>
      <c r="H194" s="17">
        <v>7180004322</v>
      </c>
    </row>
    <row r="195" spans="1:8" ht="39.9" customHeight="1" x14ac:dyDescent="0.2">
      <c r="A195" s="57">
        <v>27</v>
      </c>
      <c r="B195" s="17" t="s">
        <v>3119</v>
      </c>
      <c r="C195" s="17"/>
      <c r="D195" s="17" t="s">
        <v>848</v>
      </c>
      <c r="E195" s="55">
        <v>38042</v>
      </c>
      <c r="F195" s="17" t="s">
        <v>667</v>
      </c>
      <c r="G195" s="17" t="s">
        <v>4453</v>
      </c>
      <c r="H195" s="17">
        <v>7180004330</v>
      </c>
    </row>
    <row r="196" spans="1:8" ht="39.9" customHeight="1" x14ac:dyDescent="0.2">
      <c r="A196" s="57">
        <v>28</v>
      </c>
      <c r="B196" s="17" t="s">
        <v>3120</v>
      </c>
      <c r="C196" s="17"/>
      <c r="D196" s="17" t="s">
        <v>848</v>
      </c>
      <c r="E196" s="55">
        <v>38061</v>
      </c>
      <c r="F196" s="17" t="s">
        <v>667</v>
      </c>
      <c r="G196" s="17" t="s">
        <v>4454</v>
      </c>
      <c r="H196" s="17">
        <v>7180004348</v>
      </c>
    </row>
    <row r="197" spans="1:8" ht="39.9" customHeight="1" x14ac:dyDescent="0.2">
      <c r="A197" s="57">
        <v>29</v>
      </c>
      <c r="B197" s="17" t="s">
        <v>3121</v>
      </c>
      <c r="C197" s="17"/>
      <c r="D197" s="17" t="s">
        <v>848</v>
      </c>
      <c r="E197" s="55">
        <v>39020</v>
      </c>
      <c r="F197" s="17" t="s">
        <v>667</v>
      </c>
      <c r="G197" s="17" t="s">
        <v>4455</v>
      </c>
      <c r="H197" s="17">
        <v>7180004355</v>
      </c>
    </row>
    <row r="198" spans="1:8" ht="39.9" customHeight="1" x14ac:dyDescent="0.2">
      <c r="A198" s="57">
        <v>30</v>
      </c>
      <c r="B198" s="17" t="s">
        <v>3122</v>
      </c>
      <c r="C198" s="17"/>
      <c r="D198" s="17" t="s">
        <v>848</v>
      </c>
      <c r="E198" s="55">
        <v>39061</v>
      </c>
      <c r="F198" s="17" t="s">
        <v>667</v>
      </c>
      <c r="G198" s="17" t="s">
        <v>4456</v>
      </c>
      <c r="H198" s="17">
        <v>7180004363</v>
      </c>
    </row>
    <row r="199" spans="1:8" ht="39.9" customHeight="1" x14ac:dyDescent="0.2">
      <c r="A199" s="57">
        <v>31</v>
      </c>
      <c r="B199" s="17" t="s">
        <v>3123</v>
      </c>
      <c r="C199" s="17" t="s">
        <v>3124</v>
      </c>
      <c r="D199" s="17" t="s">
        <v>848</v>
      </c>
      <c r="E199" s="55">
        <v>39197</v>
      </c>
      <c r="F199" s="17" t="s">
        <v>667</v>
      </c>
      <c r="G199" s="17" t="s">
        <v>4457</v>
      </c>
      <c r="H199" s="17">
        <v>7180004371</v>
      </c>
    </row>
    <row r="200" spans="1:8" ht="39.9" customHeight="1" x14ac:dyDescent="0.2">
      <c r="B200" s="192" t="s">
        <v>62</v>
      </c>
    </row>
    <row r="201" spans="1:8" ht="39.9" customHeight="1" thickBot="1" x14ac:dyDescent="0.25">
      <c r="B201" s="13" t="s">
        <v>5362</v>
      </c>
      <c r="C201" s="13" t="s">
        <v>5363</v>
      </c>
      <c r="D201" s="13" t="s">
        <v>5364</v>
      </c>
      <c r="E201" s="13" t="s">
        <v>5365</v>
      </c>
      <c r="F201" s="13" t="s">
        <v>5366</v>
      </c>
      <c r="G201" s="13" t="s">
        <v>5368</v>
      </c>
      <c r="H201" s="13" t="s">
        <v>5367</v>
      </c>
    </row>
    <row r="202" spans="1:8" ht="39.9" customHeight="1" thickTop="1" x14ac:dyDescent="0.2">
      <c r="A202" s="57">
        <v>1</v>
      </c>
      <c r="B202" s="17" t="s">
        <v>3111</v>
      </c>
      <c r="C202" s="17" t="s">
        <v>3125</v>
      </c>
      <c r="D202" s="17" t="s">
        <v>179</v>
      </c>
      <c r="E202" s="55">
        <v>40056</v>
      </c>
      <c r="F202" s="17" t="s">
        <v>667</v>
      </c>
      <c r="G202" s="17" t="s">
        <v>4458</v>
      </c>
      <c r="H202" s="17">
        <v>7180004389</v>
      </c>
    </row>
    <row r="203" spans="1:8" ht="39.9" customHeight="1" x14ac:dyDescent="0.2">
      <c r="A203" s="57">
        <v>2</v>
      </c>
      <c r="B203" s="17" t="s">
        <v>3126</v>
      </c>
      <c r="C203" s="17" t="s">
        <v>3127</v>
      </c>
      <c r="D203" s="17" t="s">
        <v>179</v>
      </c>
      <c r="E203" s="55">
        <v>39903</v>
      </c>
      <c r="F203" s="17" t="s">
        <v>667</v>
      </c>
      <c r="G203" s="17" t="s">
        <v>4459</v>
      </c>
      <c r="H203" s="17">
        <v>7180004397</v>
      </c>
    </row>
    <row r="204" spans="1:8" ht="39.9" customHeight="1" x14ac:dyDescent="0.2">
      <c r="A204" s="57">
        <v>3</v>
      </c>
      <c r="B204" s="17" t="s">
        <v>3041</v>
      </c>
      <c r="C204" s="17" t="s">
        <v>3128</v>
      </c>
      <c r="D204" s="17" t="s">
        <v>179</v>
      </c>
      <c r="E204" s="55">
        <v>39994</v>
      </c>
      <c r="F204" s="17" t="s">
        <v>667</v>
      </c>
      <c r="G204" s="17" t="s">
        <v>4460</v>
      </c>
      <c r="H204" s="17">
        <v>7180004405</v>
      </c>
    </row>
    <row r="205" spans="1:8" ht="39.9" customHeight="1" x14ac:dyDescent="0.2">
      <c r="A205" s="57">
        <v>4</v>
      </c>
      <c r="B205" s="17" t="s">
        <v>3103</v>
      </c>
      <c r="C205" s="17" t="s">
        <v>3129</v>
      </c>
      <c r="D205" s="17" t="s">
        <v>179</v>
      </c>
      <c r="E205" s="55">
        <v>39441</v>
      </c>
      <c r="F205" s="17" t="s">
        <v>667</v>
      </c>
      <c r="G205" s="17" t="s">
        <v>4461</v>
      </c>
      <c r="H205" s="17">
        <v>7180004413</v>
      </c>
    </row>
    <row r="206" spans="1:8" ht="39.9" customHeight="1" x14ac:dyDescent="0.2">
      <c r="A206" s="57">
        <v>5</v>
      </c>
      <c r="B206" s="17" t="s">
        <v>3112</v>
      </c>
      <c r="C206" s="17" t="s">
        <v>3130</v>
      </c>
      <c r="D206" s="17" t="s">
        <v>179</v>
      </c>
      <c r="E206" s="55">
        <v>39721</v>
      </c>
      <c r="F206" s="17" t="s">
        <v>667</v>
      </c>
      <c r="G206" s="17" t="s">
        <v>4462</v>
      </c>
      <c r="H206" s="17">
        <v>7180004421</v>
      </c>
    </row>
    <row r="207" spans="1:8" ht="39.9" customHeight="1" x14ac:dyDescent="0.2">
      <c r="A207" s="57">
        <v>6</v>
      </c>
      <c r="B207" s="17" t="s">
        <v>3108</v>
      </c>
      <c r="C207" s="17" t="s">
        <v>3131</v>
      </c>
      <c r="D207" s="17" t="s">
        <v>179</v>
      </c>
      <c r="E207" s="55">
        <v>40025</v>
      </c>
      <c r="F207" s="17" t="s">
        <v>667</v>
      </c>
      <c r="G207" s="17" t="s">
        <v>4463</v>
      </c>
      <c r="H207" s="17">
        <v>7180004439</v>
      </c>
    </row>
    <row r="208" spans="1:8" ht="39.9" customHeight="1" x14ac:dyDescent="0.2">
      <c r="A208" s="57">
        <v>7</v>
      </c>
      <c r="B208" s="17" t="s">
        <v>3059</v>
      </c>
      <c r="C208" s="17" t="s">
        <v>3132</v>
      </c>
      <c r="D208" s="17" t="s">
        <v>179</v>
      </c>
      <c r="E208" s="55">
        <v>39752</v>
      </c>
      <c r="F208" s="17" t="s">
        <v>667</v>
      </c>
      <c r="G208" s="17" t="s">
        <v>4464</v>
      </c>
      <c r="H208" s="17">
        <v>7180004447</v>
      </c>
    </row>
    <row r="209" spans="1:8" ht="39.9" customHeight="1" x14ac:dyDescent="0.2">
      <c r="A209" s="57">
        <v>8</v>
      </c>
      <c r="B209" s="17" t="s">
        <v>3061</v>
      </c>
      <c r="C209" s="17" t="s">
        <v>3133</v>
      </c>
      <c r="D209" s="17" t="s">
        <v>179</v>
      </c>
      <c r="E209" s="55">
        <v>39503</v>
      </c>
      <c r="F209" s="17" t="s">
        <v>667</v>
      </c>
      <c r="G209" s="17" t="s">
        <v>4465</v>
      </c>
      <c r="H209" s="17">
        <v>7180004454</v>
      </c>
    </row>
    <row r="210" spans="1:8" ht="39.9" customHeight="1" x14ac:dyDescent="0.2">
      <c r="A210" s="57">
        <v>9</v>
      </c>
      <c r="B210" s="17" t="s">
        <v>3053</v>
      </c>
      <c r="C210" s="17" t="s">
        <v>3134</v>
      </c>
      <c r="D210" s="17" t="s">
        <v>179</v>
      </c>
      <c r="E210" s="55">
        <v>39807</v>
      </c>
      <c r="F210" s="17" t="s">
        <v>667</v>
      </c>
      <c r="G210" s="17" t="s">
        <v>4466</v>
      </c>
      <c r="H210" s="17">
        <v>7180004462</v>
      </c>
    </row>
    <row r="211" spans="1:8" ht="39.9" customHeight="1" x14ac:dyDescent="0.2">
      <c r="A211" s="57">
        <v>10</v>
      </c>
      <c r="B211" s="17" t="s">
        <v>3045</v>
      </c>
      <c r="C211" s="17" t="s">
        <v>3135</v>
      </c>
      <c r="D211" s="17" t="s">
        <v>179</v>
      </c>
      <c r="E211" s="55">
        <v>39370</v>
      </c>
      <c r="F211" s="17" t="s">
        <v>667</v>
      </c>
      <c r="G211" s="17" t="s">
        <v>4467</v>
      </c>
      <c r="H211" s="17">
        <v>7180004470</v>
      </c>
    </row>
    <row r="212" spans="1:8" ht="39.9" customHeight="1" x14ac:dyDescent="0.2">
      <c r="A212" s="57">
        <v>11</v>
      </c>
      <c r="B212" s="17" t="s">
        <v>3066</v>
      </c>
      <c r="C212" s="17" t="s">
        <v>3136</v>
      </c>
      <c r="D212" s="17" t="s">
        <v>179</v>
      </c>
      <c r="E212" s="55">
        <v>39843</v>
      </c>
      <c r="F212" s="17" t="s">
        <v>667</v>
      </c>
      <c r="G212" s="17" t="s">
        <v>4468</v>
      </c>
      <c r="H212" s="17">
        <v>7180004488</v>
      </c>
    </row>
    <row r="213" spans="1:8" ht="39.9" customHeight="1" x14ac:dyDescent="0.2">
      <c r="A213" s="57">
        <v>12</v>
      </c>
      <c r="B213" s="17" t="s">
        <v>3118</v>
      </c>
      <c r="C213" s="17" t="s">
        <v>3137</v>
      </c>
      <c r="D213" s="17" t="s">
        <v>179</v>
      </c>
      <c r="E213" s="55">
        <v>39527</v>
      </c>
      <c r="F213" s="17" t="s">
        <v>667</v>
      </c>
      <c r="G213" s="17" t="s">
        <v>4469</v>
      </c>
      <c r="H213" s="17">
        <v>7180004496</v>
      </c>
    </row>
    <row r="214" spans="1:8" ht="39.9" customHeight="1" x14ac:dyDescent="0.2">
      <c r="A214" s="57">
        <v>13</v>
      </c>
      <c r="B214" s="17" t="s">
        <v>3138</v>
      </c>
      <c r="C214" s="17" t="s">
        <v>3139</v>
      </c>
      <c r="D214" s="17" t="s">
        <v>179</v>
      </c>
      <c r="E214" s="55">
        <v>40172</v>
      </c>
      <c r="F214" s="17" t="s">
        <v>667</v>
      </c>
      <c r="G214" s="17" t="s">
        <v>4470</v>
      </c>
      <c r="H214" s="17">
        <v>7180004504</v>
      </c>
    </row>
    <row r="215" spans="1:8" ht="39.9" customHeight="1" x14ac:dyDescent="0.2">
      <c r="A215" s="57">
        <v>14</v>
      </c>
      <c r="B215" s="17" t="s">
        <v>3140</v>
      </c>
      <c r="C215" s="17" t="s">
        <v>3136</v>
      </c>
      <c r="D215" s="17" t="s">
        <v>179</v>
      </c>
      <c r="E215" s="55">
        <v>40436</v>
      </c>
      <c r="F215" s="17" t="s">
        <v>667</v>
      </c>
      <c r="G215" s="17" t="s">
        <v>4471</v>
      </c>
      <c r="H215" s="17">
        <v>7180004512</v>
      </c>
    </row>
    <row r="216" spans="1:8" ht="39.9" customHeight="1" x14ac:dyDescent="0.2">
      <c r="A216" s="57">
        <v>15</v>
      </c>
      <c r="B216" s="17" t="s">
        <v>3063</v>
      </c>
      <c r="C216" s="17" t="s">
        <v>3141</v>
      </c>
      <c r="D216" s="17" t="s">
        <v>179</v>
      </c>
      <c r="E216" s="55">
        <v>40329</v>
      </c>
      <c r="F216" s="17" t="s">
        <v>667</v>
      </c>
      <c r="G216" s="17" t="s">
        <v>4472</v>
      </c>
      <c r="H216" s="17">
        <v>7180004520</v>
      </c>
    </row>
    <row r="217" spans="1:8" ht="39.9" customHeight="1" x14ac:dyDescent="0.2">
      <c r="A217" s="57">
        <v>16</v>
      </c>
      <c r="B217" s="17" t="s">
        <v>3078</v>
      </c>
      <c r="C217" s="17" t="s">
        <v>3142</v>
      </c>
      <c r="D217" s="17" t="s">
        <v>179</v>
      </c>
      <c r="E217" s="55">
        <v>39777</v>
      </c>
      <c r="F217" s="17" t="s">
        <v>667</v>
      </c>
      <c r="G217" s="17" t="s">
        <v>4473</v>
      </c>
      <c r="H217" s="17">
        <v>7180004538</v>
      </c>
    </row>
    <row r="218" spans="1:8" ht="39.9" customHeight="1" x14ac:dyDescent="0.2">
      <c r="A218" s="57">
        <v>17</v>
      </c>
      <c r="B218" s="17" t="s">
        <v>3143</v>
      </c>
      <c r="C218" s="17" t="s">
        <v>3144</v>
      </c>
      <c r="D218" s="17" t="s">
        <v>179</v>
      </c>
      <c r="E218" s="55">
        <v>39869</v>
      </c>
      <c r="F218" s="17" t="s">
        <v>667</v>
      </c>
      <c r="G218" s="17" t="s">
        <v>4474</v>
      </c>
      <c r="H218" s="17">
        <v>7180004546</v>
      </c>
    </row>
    <row r="219" spans="1:8" ht="39.9" customHeight="1" x14ac:dyDescent="0.2">
      <c r="A219" s="57">
        <v>18</v>
      </c>
      <c r="B219" s="17" t="s">
        <v>3077</v>
      </c>
      <c r="C219" s="17" t="s">
        <v>3145</v>
      </c>
      <c r="D219" s="17" t="s">
        <v>179</v>
      </c>
      <c r="E219" s="55">
        <v>40492</v>
      </c>
      <c r="F219" s="17" t="s">
        <v>667</v>
      </c>
      <c r="G219" s="17" t="s">
        <v>4475</v>
      </c>
      <c r="H219" s="17">
        <v>7180004553</v>
      </c>
    </row>
    <row r="220" spans="1:8" ht="39.9" customHeight="1" x14ac:dyDescent="0.2">
      <c r="A220" s="57">
        <v>19</v>
      </c>
      <c r="B220" s="78" t="s">
        <v>3079</v>
      </c>
      <c r="C220" s="78" t="s">
        <v>3136</v>
      </c>
      <c r="D220" s="78" t="s">
        <v>179</v>
      </c>
      <c r="E220" s="232">
        <v>40147</v>
      </c>
      <c r="F220" s="78" t="s">
        <v>667</v>
      </c>
      <c r="G220" s="78" t="s">
        <v>4476</v>
      </c>
      <c r="H220" s="78">
        <v>7180004561</v>
      </c>
    </row>
    <row r="221" spans="1:8" ht="39.9" customHeight="1" x14ac:dyDescent="0.2">
      <c r="A221" s="57">
        <v>20</v>
      </c>
      <c r="B221" s="17" t="s">
        <v>3055</v>
      </c>
      <c r="C221" s="17" t="s">
        <v>3146</v>
      </c>
      <c r="D221" s="17" t="s">
        <v>179</v>
      </c>
      <c r="E221" s="55">
        <v>39472</v>
      </c>
      <c r="F221" s="17" t="s">
        <v>667</v>
      </c>
      <c r="G221" s="17" t="s">
        <v>4477</v>
      </c>
      <c r="H221" s="17">
        <v>7180004579</v>
      </c>
    </row>
    <row r="222" spans="1:8" ht="39.9" customHeight="1" x14ac:dyDescent="0.2">
      <c r="A222" s="57">
        <v>21</v>
      </c>
      <c r="B222" s="17" t="s">
        <v>3081</v>
      </c>
      <c r="C222" s="17" t="s">
        <v>3147</v>
      </c>
      <c r="D222" s="17" t="s">
        <v>179</v>
      </c>
      <c r="E222" s="55">
        <v>40224</v>
      </c>
      <c r="F222" s="17" t="s">
        <v>667</v>
      </c>
      <c r="G222" s="17" t="s">
        <v>4478</v>
      </c>
      <c r="H222" s="17">
        <v>7180004587</v>
      </c>
    </row>
    <row r="223" spans="1:8" ht="39.9" customHeight="1" x14ac:dyDescent="0.2">
      <c r="A223" s="57">
        <v>22</v>
      </c>
      <c r="B223" s="17" t="s">
        <v>3070</v>
      </c>
      <c r="C223" s="17" t="s">
        <v>3147</v>
      </c>
      <c r="D223" s="17" t="s">
        <v>179</v>
      </c>
      <c r="E223" s="55">
        <v>40384</v>
      </c>
      <c r="F223" s="17" t="s">
        <v>667</v>
      </c>
      <c r="G223" s="17" t="s">
        <v>4479</v>
      </c>
      <c r="H223" s="17">
        <v>7180004595</v>
      </c>
    </row>
    <row r="224" spans="1:8" ht="39.9" customHeight="1" x14ac:dyDescent="0.2">
      <c r="A224" s="57">
        <v>23</v>
      </c>
      <c r="B224" s="17" t="s">
        <v>3048</v>
      </c>
      <c r="C224" s="17" t="s">
        <v>3148</v>
      </c>
      <c r="D224" s="17" t="s">
        <v>179</v>
      </c>
      <c r="E224" s="55">
        <v>39416</v>
      </c>
      <c r="F224" s="17" t="s">
        <v>667</v>
      </c>
      <c r="G224" s="17" t="s">
        <v>4480</v>
      </c>
      <c r="H224" s="17">
        <v>7180004603</v>
      </c>
    </row>
    <row r="225" spans="1:8" ht="39.9" customHeight="1" x14ac:dyDescent="0.2">
      <c r="A225" s="57">
        <v>24</v>
      </c>
      <c r="B225" s="17" t="s">
        <v>3149</v>
      </c>
      <c r="C225" s="17" t="s">
        <v>3150</v>
      </c>
      <c r="D225" s="17" t="s">
        <v>179</v>
      </c>
      <c r="E225" s="55">
        <v>40354</v>
      </c>
      <c r="F225" s="17" t="s">
        <v>667</v>
      </c>
      <c r="G225" s="17" t="s">
        <v>4481</v>
      </c>
      <c r="H225" s="17">
        <v>7180004611</v>
      </c>
    </row>
    <row r="226" spans="1:8" ht="39.9" customHeight="1" x14ac:dyDescent="0.2">
      <c r="A226" s="57">
        <v>25</v>
      </c>
      <c r="B226" s="17" t="s">
        <v>3120</v>
      </c>
      <c r="C226" s="17" t="s">
        <v>3142</v>
      </c>
      <c r="D226" s="17" t="s">
        <v>179</v>
      </c>
      <c r="E226" s="55">
        <v>40086</v>
      </c>
      <c r="F226" s="17" t="s">
        <v>667</v>
      </c>
      <c r="G226" s="17" t="s">
        <v>4482</v>
      </c>
      <c r="H226" s="17">
        <v>7180004629</v>
      </c>
    </row>
    <row r="227" spans="1:8" ht="39.9" customHeight="1" x14ac:dyDescent="0.2">
      <c r="A227" s="57">
        <v>26</v>
      </c>
      <c r="B227" s="17" t="s">
        <v>3043</v>
      </c>
      <c r="C227" s="17" t="s">
        <v>3151</v>
      </c>
      <c r="D227" s="17" t="s">
        <v>179</v>
      </c>
      <c r="E227" s="55">
        <v>39721</v>
      </c>
      <c r="F227" s="17" t="s">
        <v>667</v>
      </c>
      <c r="G227" s="17" t="s">
        <v>4483</v>
      </c>
      <c r="H227" s="17">
        <v>7180004637</v>
      </c>
    </row>
    <row r="228" spans="1:8" ht="39.9" customHeight="1" x14ac:dyDescent="0.2">
      <c r="A228" s="57">
        <v>27</v>
      </c>
      <c r="B228" s="17" t="s">
        <v>3105</v>
      </c>
      <c r="C228" s="17" t="s">
        <v>3136</v>
      </c>
      <c r="D228" s="17" t="s">
        <v>179</v>
      </c>
      <c r="E228" s="55">
        <v>39370</v>
      </c>
      <c r="F228" s="17" t="s">
        <v>667</v>
      </c>
      <c r="G228" s="17" t="s">
        <v>4484</v>
      </c>
      <c r="H228" s="17">
        <v>7180004645</v>
      </c>
    </row>
    <row r="229" spans="1:8" ht="39.9" customHeight="1" x14ac:dyDescent="0.2">
      <c r="A229" s="57">
        <v>28</v>
      </c>
      <c r="B229" s="17" t="s">
        <v>3122</v>
      </c>
      <c r="C229" s="17" t="s">
        <v>3152</v>
      </c>
      <c r="D229" s="17" t="s">
        <v>179</v>
      </c>
      <c r="E229" s="55">
        <v>40116</v>
      </c>
      <c r="F229" s="17" t="s">
        <v>667</v>
      </c>
      <c r="G229" s="17" t="s">
        <v>4485</v>
      </c>
      <c r="H229" s="17">
        <v>7180004652</v>
      </c>
    </row>
    <row r="230" spans="1:8" ht="39.9" customHeight="1" x14ac:dyDescent="0.2">
      <c r="A230" s="57">
        <v>29</v>
      </c>
      <c r="B230" s="34" t="s">
        <v>8331</v>
      </c>
      <c r="C230" s="34" t="s">
        <v>8332</v>
      </c>
      <c r="D230" s="34" t="s">
        <v>179</v>
      </c>
      <c r="E230" s="347" t="s">
        <v>8312</v>
      </c>
      <c r="F230" s="34" t="s">
        <v>6947</v>
      </c>
      <c r="G230" s="34" t="s">
        <v>8333</v>
      </c>
      <c r="H230" s="34" t="s">
        <v>8334</v>
      </c>
    </row>
    <row r="231" spans="1:8" ht="39.9" customHeight="1" x14ac:dyDescent="0.2">
      <c r="A231" s="57">
        <v>30</v>
      </c>
      <c r="B231" s="34" t="s">
        <v>8335</v>
      </c>
      <c r="C231" s="34" t="s">
        <v>8336</v>
      </c>
      <c r="D231" s="34" t="s">
        <v>179</v>
      </c>
      <c r="E231" s="347" t="s">
        <v>8337</v>
      </c>
      <c r="F231" s="34" t="s">
        <v>6947</v>
      </c>
      <c r="G231" s="34" t="s">
        <v>8338</v>
      </c>
      <c r="H231" s="34" t="s">
        <v>8339</v>
      </c>
    </row>
    <row r="232" spans="1:8" ht="39.9" customHeight="1" x14ac:dyDescent="0.2">
      <c r="A232" s="57">
        <v>31</v>
      </c>
      <c r="B232" s="34" t="s">
        <v>8340</v>
      </c>
      <c r="C232" s="34" t="s">
        <v>8341</v>
      </c>
      <c r="D232" s="34" t="s">
        <v>179</v>
      </c>
      <c r="E232" s="347" t="s">
        <v>8316</v>
      </c>
      <c r="F232" s="34" t="s">
        <v>6947</v>
      </c>
      <c r="G232" s="34" t="s">
        <v>8342</v>
      </c>
      <c r="H232" s="34" t="s">
        <v>8343</v>
      </c>
    </row>
    <row r="233" spans="1:8" ht="39.9" customHeight="1" x14ac:dyDescent="0.2">
      <c r="A233" s="57">
        <v>32</v>
      </c>
      <c r="B233" s="34" t="s">
        <v>8344</v>
      </c>
      <c r="C233" s="34" t="s">
        <v>8345</v>
      </c>
      <c r="D233" s="34" t="s">
        <v>179</v>
      </c>
      <c r="E233" s="347" t="s">
        <v>8346</v>
      </c>
      <c r="F233" s="34" t="s">
        <v>6947</v>
      </c>
      <c r="G233" s="34" t="s">
        <v>8347</v>
      </c>
      <c r="H233" s="34" t="s">
        <v>8348</v>
      </c>
    </row>
    <row r="234" spans="1:8" ht="39.9" customHeight="1" x14ac:dyDescent="0.2">
      <c r="A234" s="57">
        <v>33</v>
      </c>
      <c r="B234" s="34" t="s">
        <v>8349</v>
      </c>
      <c r="C234" s="34" t="s">
        <v>8350</v>
      </c>
      <c r="D234" s="34" t="s">
        <v>179</v>
      </c>
      <c r="E234" s="347" t="s">
        <v>8351</v>
      </c>
      <c r="F234" s="34" t="s">
        <v>6947</v>
      </c>
      <c r="G234" s="34" t="s">
        <v>8352</v>
      </c>
      <c r="H234" s="34" t="s">
        <v>8353</v>
      </c>
    </row>
    <row r="235" spans="1:8" ht="39.9" customHeight="1" x14ac:dyDescent="0.2">
      <c r="A235" s="57">
        <v>34</v>
      </c>
      <c r="B235" s="34" t="s">
        <v>8354</v>
      </c>
      <c r="C235" s="34" t="s">
        <v>8355</v>
      </c>
      <c r="D235" s="34" t="s">
        <v>179</v>
      </c>
      <c r="E235" s="347" t="s">
        <v>8356</v>
      </c>
      <c r="F235" s="34" t="s">
        <v>6947</v>
      </c>
      <c r="G235" s="34" t="s">
        <v>8357</v>
      </c>
      <c r="H235" s="34" t="s">
        <v>8358</v>
      </c>
    </row>
    <row r="236" spans="1:8" ht="39.9" customHeight="1" x14ac:dyDescent="0.2">
      <c r="A236" s="57">
        <v>35</v>
      </c>
      <c r="B236" s="34" t="s">
        <v>8359</v>
      </c>
      <c r="C236" s="34" t="s">
        <v>8360</v>
      </c>
      <c r="D236" s="34" t="s">
        <v>179</v>
      </c>
      <c r="E236" s="347" t="s">
        <v>8361</v>
      </c>
      <c r="F236" s="34" t="s">
        <v>6947</v>
      </c>
      <c r="G236" s="34" t="s">
        <v>8362</v>
      </c>
      <c r="H236" s="34" t="s">
        <v>8363</v>
      </c>
    </row>
    <row r="237" spans="1:8" ht="39.9" customHeight="1" x14ac:dyDescent="0.2">
      <c r="B237" s="192" t="s">
        <v>63</v>
      </c>
    </row>
    <row r="238" spans="1:8" ht="39.9" customHeight="1" thickBot="1" x14ac:dyDescent="0.25">
      <c r="B238" s="13" t="s">
        <v>5362</v>
      </c>
      <c r="C238" s="13" t="s">
        <v>5363</v>
      </c>
      <c r="D238" s="13" t="s">
        <v>5364</v>
      </c>
      <c r="E238" s="13" t="s">
        <v>5365</v>
      </c>
      <c r="F238" s="13" t="s">
        <v>5366</v>
      </c>
      <c r="G238" s="13" t="s">
        <v>5368</v>
      </c>
      <c r="H238" s="13" t="s">
        <v>5367</v>
      </c>
    </row>
    <row r="239" spans="1:8" ht="39.9" customHeight="1" thickTop="1" x14ac:dyDescent="0.2">
      <c r="A239" s="57">
        <v>1</v>
      </c>
      <c r="B239" s="17" t="s">
        <v>3153</v>
      </c>
      <c r="C239" s="17" t="s">
        <v>2658</v>
      </c>
      <c r="D239" s="17" t="s">
        <v>176</v>
      </c>
      <c r="E239" s="55">
        <v>38938</v>
      </c>
      <c r="F239" s="17" t="s">
        <v>667</v>
      </c>
      <c r="G239" s="17" t="s">
        <v>4486</v>
      </c>
      <c r="H239" s="17">
        <v>7180004660</v>
      </c>
    </row>
    <row r="240" spans="1:8" ht="39.9" customHeight="1" x14ac:dyDescent="0.2">
      <c r="A240" s="57">
        <v>2</v>
      </c>
      <c r="B240" s="17" t="s">
        <v>3154</v>
      </c>
      <c r="C240" s="17" t="s">
        <v>2412</v>
      </c>
      <c r="D240" s="17" t="s">
        <v>1111</v>
      </c>
      <c r="E240" s="55">
        <v>40211</v>
      </c>
      <c r="F240" s="17" t="s">
        <v>667</v>
      </c>
      <c r="G240" s="17" t="s">
        <v>4487</v>
      </c>
      <c r="H240" s="17">
        <v>7180027083</v>
      </c>
    </row>
    <row r="241" spans="1:8" ht="39.9" customHeight="1" x14ac:dyDescent="0.2">
      <c r="A241" s="57">
        <v>3</v>
      </c>
      <c r="B241" s="17" t="s">
        <v>3155</v>
      </c>
      <c r="C241" s="17" t="s">
        <v>2412</v>
      </c>
      <c r="D241" s="17" t="s">
        <v>1111</v>
      </c>
      <c r="E241" s="55">
        <v>40211</v>
      </c>
      <c r="F241" s="17" t="s">
        <v>667</v>
      </c>
      <c r="G241" s="17" t="s">
        <v>4488</v>
      </c>
      <c r="H241" s="17">
        <v>7180004686</v>
      </c>
    </row>
    <row r="242" spans="1:8" ht="39.9" customHeight="1" x14ac:dyDescent="0.2">
      <c r="A242" s="57">
        <v>4</v>
      </c>
      <c r="B242" s="17" t="s">
        <v>3156</v>
      </c>
      <c r="C242" s="17" t="s">
        <v>2412</v>
      </c>
      <c r="D242" s="17" t="s">
        <v>1111</v>
      </c>
      <c r="E242" s="55">
        <v>40211</v>
      </c>
      <c r="F242" s="17" t="s">
        <v>667</v>
      </c>
      <c r="G242" s="17" t="s">
        <v>4489</v>
      </c>
      <c r="H242" s="17">
        <v>7180004694</v>
      </c>
    </row>
    <row r="243" spans="1:8" ht="39.9" customHeight="1" x14ac:dyDescent="0.2">
      <c r="A243" s="57">
        <v>5</v>
      </c>
      <c r="B243" s="17" t="s">
        <v>3157</v>
      </c>
      <c r="C243" s="17" t="s">
        <v>2412</v>
      </c>
      <c r="D243" s="17" t="s">
        <v>1111</v>
      </c>
      <c r="E243" s="55">
        <v>40211</v>
      </c>
      <c r="F243" s="17" t="s">
        <v>667</v>
      </c>
      <c r="G243" s="17" t="s">
        <v>4490</v>
      </c>
      <c r="H243" s="17">
        <v>7180004702</v>
      </c>
    </row>
    <row r="244" spans="1:8" ht="39.9" customHeight="1" x14ac:dyDescent="0.2">
      <c r="A244" s="57">
        <v>6</v>
      </c>
      <c r="B244" s="78" t="s">
        <v>3158</v>
      </c>
      <c r="C244" s="78" t="s">
        <v>2412</v>
      </c>
      <c r="D244" s="78" t="s">
        <v>1111</v>
      </c>
      <c r="E244" s="232">
        <v>40211</v>
      </c>
      <c r="F244" s="78" t="s">
        <v>667</v>
      </c>
      <c r="G244" s="78" t="s">
        <v>4491</v>
      </c>
      <c r="H244" s="78">
        <v>7180004710</v>
      </c>
    </row>
    <row r="245" spans="1:8" ht="39.9" customHeight="1" x14ac:dyDescent="0.2">
      <c r="A245" s="57">
        <v>7</v>
      </c>
      <c r="B245" s="17" t="s">
        <v>3159</v>
      </c>
      <c r="C245" s="17" t="s">
        <v>2412</v>
      </c>
      <c r="D245" s="17" t="s">
        <v>1111</v>
      </c>
      <c r="E245" s="55">
        <v>40211</v>
      </c>
      <c r="F245" s="17" t="s">
        <v>667</v>
      </c>
      <c r="G245" s="17" t="s">
        <v>4492</v>
      </c>
      <c r="H245" s="17">
        <v>7180004728</v>
      </c>
    </row>
    <row r="246" spans="1:8" ht="39.9" customHeight="1" x14ac:dyDescent="0.2">
      <c r="A246" s="57">
        <v>8</v>
      </c>
      <c r="B246" s="78" t="s">
        <v>3160</v>
      </c>
      <c r="C246" s="78" t="s">
        <v>2412</v>
      </c>
      <c r="D246" s="78" t="s">
        <v>1111</v>
      </c>
      <c r="E246" s="232">
        <v>40211</v>
      </c>
      <c r="F246" s="78" t="s">
        <v>667</v>
      </c>
      <c r="G246" s="78" t="s">
        <v>4493</v>
      </c>
      <c r="H246" s="78">
        <v>7180004736</v>
      </c>
    </row>
    <row r="247" spans="1:8" ht="39.9" customHeight="1" x14ac:dyDescent="0.2">
      <c r="A247" s="57">
        <v>9</v>
      </c>
      <c r="B247" s="17" t="s">
        <v>3161</v>
      </c>
      <c r="C247" s="17" t="s">
        <v>2412</v>
      </c>
      <c r="D247" s="17" t="s">
        <v>1111</v>
      </c>
      <c r="E247" s="55">
        <v>40211</v>
      </c>
      <c r="F247" s="17" t="s">
        <v>667</v>
      </c>
      <c r="G247" s="17" t="s">
        <v>4494</v>
      </c>
      <c r="H247" s="17">
        <v>7180004744</v>
      </c>
    </row>
    <row r="248" spans="1:8" ht="39.9" customHeight="1" x14ac:dyDescent="0.2">
      <c r="B248" s="192" t="s">
        <v>10605</v>
      </c>
    </row>
    <row r="249" spans="1:8" ht="39.9" customHeight="1" thickBot="1" x14ac:dyDescent="0.25">
      <c r="B249" s="13" t="s">
        <v>5362</v>
      </c>
      <c r="C249" s="13" t="s">
        <v>5363</v>
      </c>
      <c r="D249" s="13" t="s">
        <v>5364</v>
      </c>
      <c r="E249" s="13" t="s">
        <v>5365</v>
      </c>
      <c r="F249" s="13" t="s">
        <v>5366</v>
      </c>
      <c r="G249" s="13" t="s">
        <v>5368</v>
      </c>
      <c r="H249" s="13" t="s">
        <v>5367</v>
      </c>
    </row>
    <row r="250" spans="1:8" ht="39.9" customHeight="1" thickTop="1" x14ac:dyDescent="0.2">
      <c r="A250" s="57">
        <v>1</v>
      </c>
      <c r="B250" s="17" t="s">
        <v>3162</v>
      </c>
      <c r="C250" s="17" t="s">
        <v>3163</v>
      </c>
      <c r="D250" s="17" t="s">
        <v>3164</v>
      </c>
      <c r="E250" s="56">
        <v>40969</v>
      </c>
      <c r="F250" s="17" t="s">
        <v>765</v>
      </c>
      <c r="G250" s="17" t="s">
        <v>4495</v>
      </c>
      <c r="H250" s="17">
        <v>7180012200</v>
      </c>
    </row>
    <row r="251" spans="1:8" ht="39.9" customHeight="1" x14ac:dyDescent="0.2">
      <c r="A251" s="57">
        <v>2</v>
      </c>
      <c r="B251" s="17" t="s">
        <v>11244</v>
      </c>
      <c r="C251" s="17" t="s">
        <v>3163</v>
      </c>
      <c r="D251" s="17" t="s">
        <v>3164</v>
      </c>
      <c r="E251" s="56">
        <v>40969</v>
      </c>
      <c r="F251" s="17" t="s">
        <v>765</v>
      </c>
      <c r="G251" s="17" t="s">
        <v>4496</v>
      </c>
      <c r="H251" s="17">
        <v>7180012218</v>
      </c>
    </row>
    <row r="252" spans="1:8" ht="39.9" customHeight="1" x14ac:dyDescent="0.2">
      <c r="A252" s="57">
        <v>3</v>
      </c>
      <c r="B252" s="17" t="s">
        <v>3165</v>
      </c>
      <c r="C252" s="17" t="s">
        <v>3163</v>
      </c>
      <c r="D252" s="17" t="s">
        <v>3164</v>
      </c>
      <c r="E252" s="56">
        <v>40969</v>
      </c>
      <c r="F252" s="17" t="s">
        <v>765</v>
      </c>
      <c r="G252" s="17" t="s">
        <v>4497</v>
      </c>
      <c r="H252" s="17">
        <v>7180012226</v>
      </c>
    </row>
    <row r="253" spans="1:8" ht="39.9" customHeight="1" x14ac:dyDescent="0.2">
      <c r="A253" s="57">
        <v>4</v>
      </c>
      <c r="B253" s="17" t="s">
        <v>3166</v>
      </c>
      <c r="C253" s="17" t="s">
        <v>3163</v>
      </c>
      <c r="D253" s="17" t="s">
        <v>3164</v>
      </c>
      <c r="E253" s="56">
        <v>40969</v>
      </c>
      <c r="F253" s="17" t="s">
        <v>765</v>
      </c>
      <c r="G253" s="17" t="s">
        <v>4498</v>
      </c>
      <c r="H253" s="17">
        <v>7180012234</v>
      </c>
    </row>
    <row r="254" spans="1:8" ht="39.9" customHeight="1" x14ac:dyDescent="0.2">
      <c r="A254" s="57">
        <v>5</v>
      </c>
      <c r="B254" s="17" t="s">
        <v>3167</v>
      </c>
      <c r="C254" s="17" t="s">
        <v>3163</v>
      </c>
      <c r="D254" s="17" t="s">
        <v>3164</v>
      </c>
      <c r="E254" s="56">
        <v>40969</v>
      </c>
      <c r="F254" s="17" t="s">
        <v>765</v>
      </c>
      <c r="G254" s="17" t="s">
        <v>4499</v>
      </c>
      <c r="H254" s="17">
        <v>7180012242</v>
      </c>
    </row>
    <row r="255" spans="1:8" ht="39.9" customHeight="1" x14ac:dyDescent="0.2">
      <c r="A255" s="57">
        <v>6</v>
      </c>
      <c r="B255" s="17" t="s">
        <v>3168</v>
      </c>
      <c r="C255" s="17" t="s">
        <v>3163</v>
      </c>
      <c r="D255" s="17" t="s">
        <v>3164</v>
      </c>
      <c r="E255" s="56">
        <v>40969</v>
      </c>
      <c r="F255" s="17" t="s">
        <v>765</v>
      </c>
      <c r="G255" s="17" t="s">
        <v>4500</v>
      </c>
      <c r="H255" s="17">
        <v>7180012259</v>
      </c>
    </row>
    <row r="256" spans="1:8" ht="39.9" customHeight="1" x14ac:dyDescent="0.2">
      <c r="A256" s="57">
        <v>7</v>
      </c>
      <c r="B256" s="17" t="s">
        <v>3169</v>
      </c>
      <c r="C256" s="17" t="s">
        <v>3163</v>
      </c>
      <c r="D256" s="17" t="s">
        <v>3164</v>
      </c>
      <c r="E256" s="56">
        <v>40969</v>
      </c>
      <c r="F256" s="17" t="s">
        <v>765</v>
      </c>
      <c r="G256" s="17" t="s">
        <v>4501</v>
      </c>
      <c r="H256" s="17">
        <v>7180012267</v>
      </c>
    </row>
    <row r="257" spans="1:8" ht="39.9" customHeight="1" x14ac:dyDescent="0.2">
      <c r="A257" s="57">
        <v>8</v>
      </c>
      <c r="B257" s="17" t="s">
        <v>3170</v>
      </c>
      <c r="C257" s="17" t="s">
        <v>3163</v>
      </c>
      <c r="D257" s="17" t="s">
        <v>3164</v>
      </c>
      <c r="E257" s="56">
        <v>40969</v>
      </c>
      <c r="F257" s="17" t="s">
        <v>765</v>
      </c>
      <c r="G257" s="17" t="s">
        <v>4502</v>
      </c>
      <c r="H257" s="17">
        <v>7180012275</v>
      </c>
    </row>
    <row r="258" spans="1:8" ht="39.9" customHeight="1" x14ac:dyDescent="0.2">
      <c r="A258" s="57">
        <v>9</v>
      </c>
      <c r="B258" s="17" t="s">
        <v>3171</v>
      </c>
      <c r="C258" s="17" t="s">
        <v>3163</v>
      </c>
      <c r="D258" s="17" t="s">
        <v>3164</v>
      </c>
      <c r="E258" s="56">
        <v>40969</v>
      </c>
      <c r="F258" s="17" t="s">
        <v>765</v>
      </c>
      <c r="G258" s="17" t="s">
        <v>4503</v>
      </c>
      <c r="H258" s="17">
        <v>7180012283</v>
      </c>
    </row>
    <row r="259" spans="1:8" ht="39.9" customHeight="1" x14ac:dyDescent="0.2">
      <c r="A259" s="57">
        <v>10</v>
      </c>
      <c r="B259" s="17" t="s">
        <v>3172</v>
      </c>
      <c r="C259" s="17" t="s">
        <v>3163</v>
      </c>
      <c r="D259" s="17" t="s">
        <v>3164</v>
      </c>
      <c r="E259" s="56">
        <v>40969</v>
      </c>
      <c r="F259" s="17" t="s">
        <v>765</v>
      </c>
      <c r="G259" s="17" t="s">
        <v>4504</v>
      </c>
      <c r="H259" s="17">
        <v>7180012291</v>
      </c>
    </row>
    <row r="262" spans="1:8" ht="39.9" customHeight="1" x14ac:dyDescent="0.2">
      <c r="B262" s="192"/>
    </row>
  </sheetData>
  <mergeCells count="8">
    <mergeCell ref="B113:C113"/>
    <mergeCell ref="B99:C99"/>
    <mergeCell ref="B39:C39"/>
    <mergeCell ref="B85:C85"/>
    <mergeCell ref="B71:C71"/>
    <mergeCell ref="B47:C47"/>
    <mergeCell ref="B55:C55"/>
    <mergeCell ref="B64:C64"/>
  </mergeCells>
  <phoneticPr fontId="5"/>
  <pageMargins left="0.23622047244094491" right="0.23622047244094491" top="0.74803149606299213" bottom="0.74803149606299213" header="0.31496062992125984" footer="0.31496062992125984"/>
  <pageSetup paperSize="9" scale="65" fitToHeight="0" orientation="portrait" r:id="rId1"/>
  <headerFooter>
    <oddHeader>&amp;C&amp;"-,太字"&amp;20特別貸出用図書セット(調べ学習用セット　文化・くらし(世界))</oddHeader>
  </headerFooter>
  <rowBreaks count="16" manualBreakCount="16">
    <brk id="38" max="16383" man="1"/>
    <brk id="46" max="16383" man="1"/>
    <brk id="54" max="16383" man="1"/>
    <brk id="63" max="16383" man="1"/>
    <brk id="70" max="16383" man="1"/>
    <brk id="84" max="16383" man="1"/>
    <brk id="98" max="16383" man="1"/>
    <brk id="112" max="16383" man="1"/>
    <brk id="117" max="16383" man="1"/>
    <brk id="122" max="16383" man="1"/>
    <brk id="144" max="16383" man="1"/>
    <brk id="166" max="16383" man="1"/>
    <brk id="199" max="16383" man="1"/>
    <brk id="236" max="16383" man="1"/>
    <brk id="247" max="16383" man="1"/>
    <brk id="261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4"/>
  </sheetPr>
  <dimension ref="A1:H27"/>
  <sheetViews>
    <sheetView view="pageBreakPreview" topLeftCell="A13" zoomScale="80" zoomScaleNormal="70" zoomScaleSheetLayoutView="80" workbookViewId="0">
      <selection activeCell="F19" sqref="F19"/>
    </sheetView>
  </sheetViews>
  <sheetFormatPr defaultColWidth="12.6640625" defaultRowHeight="39.9" customHeight="1" x14ac:dyDescent="0.2"/>
  <cols>
    <col min="1" max="1" width="5" style="9" bestFit="1" customWidth="1"/>
    <col min="2" max="2" width="34.33203125" style="9" bestFit="1" customWidth="1"/>
    <col min="3" max="3" width="26.33203125" style="9" customWidth="1"/>
    <col min="4" max="4" width="18.33203125" style="9" bestFit="1" customWidth="1"/>
    <col min="5" max="5" width="18.109375" style="9" customWidth="1"/>
    <col min="6" max="6" width="14.21875" style="9" bestFit="1" customWidth="1"/>
    <col min="7" max="7" width="13.6640625" style="9" customWidth="1"/>
    <col min="8" max="8" width="18.44140625" style="9" customWidth="1"/>
    <col min="9" max="16384" width="12.6640625" style="2"/>
  </cols>
  <sheetData>
    <row r="1" spans="1:8" ht="39.9" customHeight="1" x14ac:dyDescent="0.2">
      <c r="B1" s="15" t="s">
        <v>16492</v>
      </c>
    </row>
    <row r="2" spans="1:8" ht="39.9" customHeight="1" x14ac:dyDescent="0.2">
      <c r="B2" s="15" t="s">
        <v>64</v>
      </c>
    </row>
    <row r="3" spans="1:8" ht="39.9" customHeight="1" thickBot="1" x14ac:dyDescent="0.25">
      <c r="B3" s="12" t="s">
        <v>5362</v>
      </c>
      <c r="C3" s="12" t="s">
        <v>5363</v>
      </c>
      <c r="D3" s="12" t="s">
        <v>5364</v>
      </c>
      <c r="E3" s="13" t="s">
        <v>5365</v>
      </c>
      <c r="F3" s="12" t="s">
        <v>5366</v>
      </c>
      <c r="G3" s="12" t="s">
        <v>5368</v>
      </c>
      <c r="H3" s="12" t="s">
        <v>5367</v>
      </c>
    </row>
    <row r="4" spans="1:8" ht="39.9" customHeight="1" thickTop="1" x14ac:dyDescent="0.2">
      <c r="A4" s="9">
        <v>1</v>
      </c>
      <c r="B4" s="14" t="s">
        <v>3183</v>
      </c>
      <c r="C4" s="14" t="s">
        <v>3184</v>
      </c>
      <c r="D4" s="14" t="s">
        <v>357</v>
      </c>
      <c r="E4" s="25">
        <v>39142</v>
      </c>
      <c r="F4" s="14" t="s">
        <v>753</v>
      </c>
      <c r="G4" s="14" t="s">
        <v>4318</v>
      </c>
      <c r="H4" s="14">
        <v>7180010410</v>
      </c>
    </row>
    <row r="5" spans="1:8" ht="39.9" customHeight="1" x14ac:dyDescent="0.2">
      <c r="A5" s="9">
        <v>2</v>
      </c>
      <c r="B5" s="14" t="s">
        <v>3185</v>
      </c>
      <c r="C5" s="14" t="s">
        <v>3186</v>
      </c>
      <c r="D5" s="14" t="s">
        <v>322</v>
      </c>
      <c r="E5" s="25">
        <v>38534</v>
      </c>
      <c r="F5" s="14" t="s">
        <v>753</v>
      </c>
      <c r="G5" s="14" t="s">
        <v>4319</v>
      </c>
      <c r="H5" s="14">
        <v>7180010428</v>
      </c>
    </row>
    <row r="6" spans="1:8" ht="39.9" customHeight="1" x14ac:dyDescent="0.2">
      <c r="A6" s="9">
        <v>3</v>
      </c>
      <c r="B6" s="14" t="s">
        <v>3187</v>
      </c>
      <c r="C6" s="14" t="s">
        <v>3188</v>
      </c>
      <c r="D6" s="14" t="s">
        <v>1481</v>
      </c>
      <c r="E6" s="25">
        <v>39873</v>
      </c>
      <c r="F6" s="14" t="s">
        <v>753</v>
      </c>
      <c r="G6" s="14" t="s">
        <v>4320</v>
      </c>
      <c r="H6" s="14">
        <v>7180010436</v>
      </c>
    </row>
    <row r="7" spans="1:8" ht="39.9" customHeight="1" x14ac:dyDescent="0.2">
      <c r="A7" s="9">
        <v>4</v>
      </c>
      <c r="B7" s="14" t="s">
        <v>3189</v>
      </c>
      <c r="C7" s="14" t="s">
        <v>3190</v>
      </c>
      <c r="D7" s="14" t="s">
        <v>1481</v>
      </c>
      <c r="E7" s="25">
        <v>39873</v>
      </c>
      <c r="F7" s="14" t="s">
        <v>753</v>
      </c>
      <c r="G7" s="14" t="s">
        <v>4321</v>
      </c>
      <c r="H7" s="14">
        <v>7180010444</v>
      </c>
    </row>
    <row r="8" spans="1:8" ht="39.9" customHeight="1" x14ac:dyDescent="0.2">
      <c r="A8" s="9">
        <v>5</v>
      </c>
      <c r="B8" s="14" t="s">
        <v>3191</v>
      </c>
      <c r="C8" s="14" t="s">
        <v>3190</v>
      </c>
      <c r="D8" s="14" t="s">
        <v>1481</v>
      </c>
      <c r="E8" s="25">
        <v>39873</v>
      </c>
      <c r="F8" s="14" t="s">
        <v>753</v>
      </c>
      <c r="G8" s="14" t="s">
        <v>4322</v>
      </c>
      <c r="H8" s="14">
        <v>7180010451</v>
      </c>
    </row>
    <row r="9" spans="1:8" ht="39.9" customHeight="1" x14ac:dyDescent="0.2">
      <c r="A9" s="9">
        <v>6</v>
      </c>
      <c r="B9" s="14" t="s">
        <v>3192</v>
      </c>
      <c r="C9" s="14" t="s">
        <v>3193</v>
      </c>
      <c r="D9" s="14" t="s">
        <v>1602</v>
      </c>
      <c r="E9" s="25">
        <v>39995</v>
      </c>
      <c r="F9" s="14" t="s">
        <v>753</v>
      </c>
      <c r="G9" s="14" t="s">
        <v>4323</v>
      </c>
      <c r="H9" s="14">
        <v>7180010469</v>
      </c>
    </row>
    <row r="10" spans="1:8" ht="39.9" customHeight="1" x14ac:dyDescent="0.2">
      <c r="B10" s="10" t="s">
        <v>65</v>
      </c>
      <c r="C10" s="11"/>
      <c r="D10" s="11"/>
      <c r="E10" s="11"/>
      <c r="F10" s="11"/>
      <c r="G10" s="11"/>
      <c r="H10" s="11"/>
    </row>
    <row r="11" spans="1:8" ht="39.9" customHeight="1" thickBot="1" x14ac:dyDescent="0.25">
      <c r="B11" s="12" t="s">
        <v>5362</v>
      </c>
      <c r="C11" s="12" t="s">
        <v>5363</v>
      </c>
      <c r="D11" s="12" t="s">
        <v>5364</v>
      </c>
      <c r="E11" s="13" t="s">
        <v>5365</v>
      </c>
      <c r="F11" s="12" t="s">
        <v>5366</v>
      </c>
      <c r="G11" s="12" t="s">
        <v>5368</v>
      </c>
      <c r="H11" s="12" t="s">
        <v>5367</v>
      </c>
    </row>
    <row r="12" spans="1:8" ht="39.9" customHeight="1" thickTop="1" x14ac:dyDescent="0.2">
      <c r="A12" s="9">
        <v>1</v>
      </c>
      <c r="B12" s="14" t="s">
        <v>13363</v>
      </c>
      <c r="C12" s="20" t="s">
        <v>3194</v>
      </c>
      <c r="D12" s="14" t="s">
        <v>357</v>
      </c>
      <c r="E12" s="25">
        <v>40969</v>
      </c>
      <c r="F12" s="14" t="s">
        <v>765</v>
      </c>
      <c r="G12" s="14" t="s">
        <v>4318</v>
      </c>
      <c r="H12" s="14">
        <v>7180012309</v>
      </c>
    </row>
    <row r="13" spans="1:8" ht="39.9" customHeight="1" x14ac:dyDescent="0.2">
      <c r="A13" s="9">
        <v>2</v>
      </c>
      <c r="B13" s="14" t="s">
        <v>13359</v>
      </c>
      <c r="C13" s="20" t="s">
        <v>3194</v>
      </c>
      <c r="D13" s="14" t="s">
        <v>357</v>
      </c>
      <c r="E13" s="25">
        <v>40969</v>
      </c>
      <c r="F13" s="14" t="s">
        <v>765</v>
      </c>
      <c r="G13" s="14" t="s">
        <v>4319</v>
      </c>
      <c r="H13" s="14">
        <v>7180012317</v>
      </c>
    </row>
    <row r="14" spans="1:8" ht="39.9" customHeight="1" x14ac:dyDescent="0.2">
      <c r="A14" s="9">
        <v>3</v>
      </c>
      <c r="B14" s="14" t="s">
        <v>13362</v>
      </c>
      <c r="C14" s="20" t="s">
        <v>3194</v>
      </c>
      <c r="D14" s="14" t="s">
        <v>357</v>
      </c>
      <c r="E14" s="25">
        <v>40969</v>
      </c>
      <c r="F14" s="14" t="s">
        <v>765</v>
      </c>
      <c r="G14" s="14" t="s">
        <v>4320</v>
      </c>
      <c r="H14" s="14">
        <v>7180012325</v>
      </c>
    </row>
    <row r="15" spans="1:8" ht="39.9" customHeight="1" x14ac:dyDescent="0.2">
      <c r="A15" s="9">
        <v>4</v>
      </c>
      <c r="B15" s="14" t="s">
        <v>13360</v>
      </c>
      <c r="C15" s="20" t="s">
        <v>3194</v>
      </c>
      <c r="D15" s="14" t="s">
        <v>357</v>
      </c>
      <c r="E15" s="25">
        <v>40969</v>
      </c>
      <c r="F15" s="14" t="s">
        <v>765</v>
      </c>
      <c r="G15" s="14" t="s">
        <v>4321</v>
      </c>
      <c r="H15" s="14">
        <v>7180012333</v>
      </c>
    </row>
    <row r="16" spans="1:8" ht="39.9" customHeight="1" x14ac:dyDescent="0.2">
      <c r="A16" s="9">
        <v>5</v>
      </c>
      <c r="B16" s="14" t="s">
        <v>13361</v>
      </c>
      <c r="C16" s="20" t="s">
        <v>3194</v>
      </c>
      <c r="D16" s="14" t="s">
        <v>357</v>
      </c>
      <c r="E16" s="25">
        <v>40969</v>
      </c>
      <c r="F16" s="14" t="s">
        <v>765</v>
      </c>
      <c r="G16" s="14" t="s">
        <v>4322</v>
      </c>
      <c r="H16" s="14">
        <v>7180012341</v>
      </c>
    </row>
    <row r="17" spans="1:8" ht="39.9" customHeight="1" x14ac:dyDescent="0.2">
      <c r="A17" s="9">
        <v>6</v>
      </c>
      <c r="B17" s="14" t="s">
        <v>3195</v>
      </c>
      <c r="C17" s="20" t="s">
        <v>3196</v>
      </c>
      <c r="D17" s="14" t="s">
        <v>1987</v>
      </c>
      <c r="E17" s="25">
        <v>41030</v>
      </c>
      <c r="F17" s="14" t="s">
        <v>765</v>
      </c>
      <c r="G17" s="14" t="s">
        <v>4323</v>
      </c>
      <c r="H17" s="14">
        <v>7180012358</v>
      </c>
    </row>
    <row r="18" spans="1:8" ht="39.9" customHeight="1" x14ac:dyDescent="0.2">
      <c r="A18" s="9">
        <v>7</v>
      </c>
      <c r="B18" s="14" t="s">
        <v>3197</v>
      </c>
      <c r="C18" s="20" t="s">
        <v>3198</v>
      </c>
      <c r="D18" s="14" t="s">
        <v>3199</v>
      </c>
      <c r="E18" s="25">
        <v>40360</v>
      </c>
      <c r="F18" s="14" t="s">
        <v>765</v>
      </c>
      <c r="G18" s="14" t="s">
        <v>4324</v>
      </c>
      <c r="H18" s="14">
        <v>7180012366</v>
      </c>
    </row>
    <row r="19" spans="1:8" ht="39.9" customHeight="1" x14ac:dyDescent="0.2">
      <c r="A19" s="9">
        <v>8</v>
      </c>
      <c r="B19" s="114" t="s">
        <v>13354</v>
      </c>
      <c r="C19" s="115" t="s">
        <v>13355</v>
      </c>
      <c r="D19" s="115" t="s">
        <v>137</v>
      </c>
      <c r="E19" s="448" t="s">
        <v>11533</v>
      </c>
      <c r="F19" s="116" t="s">
        <v>13356</v>
      </c>
      <c r="G19" s="117" t="s">
        <v>13357</v>
      </c>
      <c r="H19" s="118" t="s">
        <v>13358</v>
      </c>
    </row>
    <row r="20" spans="1:8" ht="39.9" customHeight="1" x14ac:dyDescent="0.2">
      <c r="B20" s="10" t="s">
        <v>66</v>
      </c>
      <c r="C20" s="11"/>
      <c r="D20" s="11"/>
      <c r="E20" s="11"/>
      <c r="F20" s="11"/>
      <c r="G20" s="11"/>
      <c r="H20" s="11"/>
    </row>
    <row r="21" spans="1:8" ht="39.9" customHeight="1" thickBot="1" x14ac:dyDescent="0.25">
      <c r="B21" s="12" t="s">
        <v>5362</v>
      </c>
      <c r="C21" s="12" t="s">
        <v>5363</v>
      </c>
      <c r="D21" s="12" t="s">
        <v>5364</v>
      </c>
      <c r="E21" s="13" t="s">
        <v>5365</v>
      </c>
      <c r="F21" s="12" t="s">
        <v>5366</v>
      </c>
      <c r="G21" s="12" t="s">
        <v>5368</v>
      </c>
      <c r="H21" s="12" t="s">
        <v>5367</v>
      </c>
    </row>
    <row r="22" spans="1:8" ht="39.9" customHeight="1" thickTop="1" x14ac:dyDescent="0.2">
      <c r="A22" s="9">
        <v>1</v>
      </c>
      <c r="B22" s="14" t="s">
        <v>3200</v>
      </c>
      <c r="C22" s="14" t="s">
        <v>3201</v>
      </c>
      <c r="D22" s="14" t="s">
        <v>221</v>
      </c>
      <c r="E22" s="14">
        <v>2012.8</v>
      </c>
      <c r="F22" s="14" t="s">
        <v>766</v>
      </c>
      <c r="G22" s="14" t="s">
        <v>4318</v>
      </c>
      <c r="H22" s="14">
        <v>7180018256</v>
      </c>
    </row>
    <row r="23" spans="1:8" ht="39.9" customHeight="1" x14ac:dyDescent="0.2">
      <c r="A23" s="9">
        <v>2</v>
      </c>
      <c r="B23" s="14" t="s">
        <v>3202</v>
      </c>
      <c r="C23" s="14" t="s">
        <v>3203</v>
      </c>
      <c r="D23" s="14" t="s">
        <v>156</v>
      </c>
      <c r="E23" s="14">
        <v>2012.8</v>
      </c>
      <c r="F23" s="14" t="s">
        <v>766</v>
      </c>
      <c r="G23" s="14" t="s">
        <v>4319</v>
      </c>
      <c r="H23" s="14">
        <v>7180018264</v>
      </c>
    </row>
    <row r="24" spans="1:8" ht="39.9" customHeight="1" x14ac:dyDescent="0.2">
      <c r="A24" s="9">
        <v>3</v>
      </c>
      <c r="B24" s="14" t="s">
        <v>3204</v>
      </c>
      <c r="C24" s="14" t="s">
        <v>3205</v>
      </c>
      <c r="D24" s="14" t="s">
        <v>1373</v>
      </c>
      <c r="E24" s="14">
        <v>2013.1</v>
      </c>
      <c r="F24" s="14" t="s">
        <v>766</v>
      </c>
      <c r="G24" s="14" t="s">
        <v>4320</v>
      </c>
      <c r="H24" s="14">
        <v>7180018272</v>
      </c>
    </row>
    <row r="25" spans="1:8" ht="39.9" customHeight="1" x14ac:dyDescent="0.2">
      <c r="A25" s="9">
        <v>4</v>
      </c>
      <c r="B25" s="14" t="s">
        <v>3206</v>
      </c>
      <c r="C25" s="14" t="s">
        <v>3205</v>
      </c>
      <c r="D25" s="14" t="s">
        <v>1373</v>
      </c>
      <c r="E25" s="14">
        <v>2013.3</v>
      </c>
      <c r="F25" s="14" t="s">
        <v>766</v>
      </c>
      <c r="G25" s="14" t="s">
        <v>4321</v>
      </c>
      <c r="H25" s="14">
        <v>7180018280</v>
      </c>
    </row>
    <row r="26" spans="1:8" ht="39.9" customHeight="1" x14ac:dyDescent="0.2">
      <c r="A26" s="9">
        <v>5</v>
      </c>
      <c r="B26" s="14" t="s">
        <v>3207</v>
      </c>
      <c r="C26" s="14" t="s">
        <v>3205</v>
      </c>
      <c r="D26" s="14" t="s">
        <v>1373</v>
      </c>
      <c r="E26" s="14">
        <v>2013.3</v>
      </c>
      <c r="F26" s="14" t="s">
        <v>766</v>
      </c>
      <c r="G26" s="14" t="s">
        <v>4322</v>
      </c>
      <c r="H26" s="14">
        <v>7180018298</v>
      </c>
    </row>
    <row r="27" spans="1:8" ht="39.9" customHeight="1" x14ac:dyDescent="0.2">
      <c r="A27" s="9">
        <v>6</v>
      </c>
      <c r="B27" s="14" t="s">
        <v>3208</v>
      </c>
      <c r="C27" s="14" t="s">
        <v>3209</v>
      </c>
      <c r="D27" s="14" t="s">
        <v>233</v>
      </c>
      <c r="E27" s="14">
        <v>2012.11</v>
      </c>
      <c r="F27" s="14" t="s">
        <v>766</v>
      </c>
      <c r="G27" s="14" t="s">
        <v>4323</v>
      </c>
      <c r="H27" s="14">
        <v>7180018306</v>
      </c>
    </row>
  </sheetData>
  <phoneticPr fontId="5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&amp;C&amp;"-,太字"&amp;20特別貸出用図書セット(調べ学習用セット　宇宙)</oddHeader>
  </headerFooter>
  <rowBreaks count="2" manualBreakCount="2">
    <brk id="9" max="16383" man="1"/>
    <brk id="19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4"/>
  </sheetPr>
  <dimension ref="A1:H134"/>
  <sheetViews>
    <sheetView view="pageBreakPreview" topLeftCell="A10" zoomScale="80" zoomScaleNormal="100" zoomScaleSheetLayoutView="80" workbookViewId="0">
      <selection activeCell="E4" sqref="E4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18.109375" style="53" customWidth="1"/>
    <col min="6" max="6" width="14.21875" style="53" bestFit="1" customWidth="1"/>
    <col min="7" max="7" width="19" style="53" bestFit="1" customWidth="1"/>
    <col min="8" max="8" width="17.77734375" style="53" customWidth="1"/>
    <col min="9" max="16384" width="12.6640625" style="3"/>
  </cols>
  <sheetData>
    <row r="1" spans="1:8" ht="39.9" customHeight="1" x14ac:dyDescent="0.2">
      <c r="B1" s="185" t="s">
        <v>16492</v>
      </c>
    </row>
    <row r="2" spans="1:8" ht="39.9" customHeight="1" x14ac:dyDescent="0.2">
      <c r="B2" s="185" t="s">
        <v>67</v>
      </c>
    </row>
    <row r="3" spans="1:8" ht="39.9" customHeight="1" thickBot="1" x14ac:dyDescent="0.25">
      <c r="B3" s="13" t="s">
        <v>8023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8024</v>
      </c>
      <c r="H3" s="13" t="s">
        <v>5367</v>
      </c>
    </row>
    <row r="4" spans="1:8" ht="39.9" customHeight="1" thickTop="1" x14ac:dyDescent="0.2">
      <c r="A4" s="53">
        <v>1</v>
      </c>
      <c r="B4" s="17" t="s">
        <v>3210</v>
      </c>
      <c r="C4" s="17" t="s">
        <v>3211</v>
      </c>
      <c r="D4" s="17" t="s">
        <v>233</v>
      </c>
      <c r="E4" s="17"/>
      <c r="F4" s="17" t="s">
        <v>667</v>
      </c>
      <c r="G4" s="17" t="s">
        <v>4299</v>
      </c>
      <c r="H4" s="17">
        <v>7180002193</v>
      </c>
    </row>
    <row r="5" spans="1:8" ht="39.9" customHeight="1" x14ac:dyDescent="0.2">
      <c r="A5" s="53">
        <v>2</v>
      </c>
      <c r="B5" s="17" t="s">
        <v>3212</v>
      </c>
      <c r="C5" s="17" t="s">
        <v>3213</v>
      </c>
      <c r="D5" s="17" t="s">
        <v>233</v>
      </c>
      <c r="E5" s="17"/>
      <c r="F5" s="17" t="s">
        <v>667</v>
      </c>
      <c r="G5" s="17" t="s">
        <v>4300</v>
      </c>
      <c r="H5" s="17">
        <v>7180002201</v>
      </c>
    </row>
    <row r="6" spans="1:8" ht="39.9" customHeight="1" x14ac:dyDescent="0.2">
      <c r="A6" s="53">
        <v>3</v>
      </c>
      <c r="B6" s="17" t="s">
        <v>3214</v>
      </c>
      <c r="C6" s="17"/>
      <c r="D6" s="17" t="s">
        <v>233</v>
      </c>
      <c r="E6" s="56">
        <v>40210</v>
      </c>
      <c r="F6" s="17" t="s">
        <v>667</v>
      </c>
      <c r="G6" s="17" t="s">
        <v>4301</v>
      </c>
      <c r="H6" s="17">
        <v>7180002219</v>
      </c>
    </row>
    <row r="7" spans="1:8" s="53" customFormat="1" ht="39.9" customHeight="1" x14ac:dyDescent="0.2">
      <c r="B7" s="192" t="s">
        <v>68</v>
      </c>
      <c r="C7" s="57"/>
      <c r="D7" s="57"/>
      <c r="E7" s="57"/>
      <c r="F7" s="57"/>
      <c r="G7" s="57"/>
      <c r="H7" s="57"/>
    </row>
    <row r="8" spans="1:8" s="53" customFormat="1" ht="39.9" customHeight="1" thickBot="1" x14ac:dyDescent="0.25">
      <c r="B8" s="13" t="s">
        <v>8023</v>
      </c>
      <c r="C8" s="13" t="s">
        <v>5363</v>
      </c>
      <c r="D8" s="13" t="s">
        <v>5364</v>
      </c>
      <c r="E8" s="13" t="s">
        <v>5365</v>
      </c>
      <c r="F8" s="13" t="s">
        <v>5366</v>
      </c>
      <c r="G8" s="13" t="s">
        <v>8024</v>
      </c>
      <c r="H8" s="13" t="s">
        <v>5367</v>
      </c>
    </row>
    <row r="9" spans="1:8" s="53" customFormat="1" ht="39.9" customHeight="1" thickTop="1" x14ac:dyDescent="0.2">
      <c r="A9" s="53">
        <v>1</v>
      </c>
      <c r="B9" s="17" t="s">
        <v>3215</v>
      </c>
      <c r="C9" s="17" t="s">
        <v>3216</v>
      </c>
      <c r="D9" s="17" t="s">
        <v>3217</v>
      </c>
      <c r="E9" s="56">
        <v>40664</v>
      </c>
      <c r="F9" s="17" t="s">
        <v>753</v>
      </c>
      <c r="G9" s="17" t="s">
        <v>4302</v>
      </c>
      <c r="H9" s="17">
        <v>7180010576</v>
      </c>
    </row>
    <row r="10" spans="1:8" s="53" customFormat="1" ht="39.9" customHeight="1" x14ac:dyDescent="0.2">
      <c r="A10" s="53">
        <v>2</v>
      </c>
      <c r="B10" s="17" t="s">
        <v>3218</v>
      </c>
      <c r="C10" s="17" t="s">
        <v>3219</v>
      </c>
      <c r="D10" s="17" t="s">
        <v>3217</v>
      </c>
      <c r="E10" s="56">
        <v>40787</v>
      </c>
      <c r="F10" s="17" t="s">
        <v>753</v>
      </c>
      <c r="G10" s="17" t="s">
        <v>4303</v>
      </c>
      <c r="H10" s="17">
        <v>7180010584</v>
      </c>
    </row>
    <row r="11" spans="1:8" s="53" customFormat="1" ht="39.9" customHeight="1" x14ac:dyDescent="0.2">
      <c r="A11" s="53">
        <v>3</v>
      </c>
      <c r="B11" s="17" t="s">
        <v>3220</v>
      </c>
      <c r="C11" s="17" t="s">
        <v>3221</v>
      </c>
      <c r="D11" s="17" t="s">
        <v>3217</v>
      </c>
      <c r="E11" s="56">
        <v>40848</v>
      </c>
      <c r="F11" s="17" t="s">
        <v>753</v>
      </c>
      <c r="G11" s="17" t="s">
        <v>4304</v>
      </c>
      <c r="H11" s="17">
        <v>7180010592</v>
      </c>
    </row>
    <row r="12" spans="1:8" s="53" customFormat="1" ht="39.9" customHeight="1" x14ac:dyDescent="0.2">
      <c r="A12" s="53">
        <v>4</v>
      </c>
      <c r="B12" s="17" t="s">
        <v>3222</v>
      </c>
      <c r="C12" s="17" t="s">
        <v>3223</v>
      </c>
      <c r="D12" s="17" t="s">
        <v>357</v>
      </c>
      <c r="E12" s="56">
        <v>40575</v>
      </c>
      <c r="F12" s="17" t="s">
        <v>753</v>
      </c>
      <c r="G12" s="17" t="s">
        <v>4305</v>
      </c>
      <c r="H12" s="17">
        <v>7180010600</v>
      </c>
    </row>
    <row r="13" spans="1:8" ht="39.9" customHeight="1" x14ac:dyDescent="0.2">
      <c r="B13" s="192" t="s">
        <v>69</v>
      </c>
      <c r="C13" s="57"/>
      <c r="D13" s="57"/>
      <c r="E13" s="57"/>
      <c r="F13" s="57"/>
      <c r="G13" s="57"/>
      <c r="H13" s="57"/>
    </row>
    <row r="14" spans="1:8" ht="39.9" customHeight="1" thickBot="1" x14ac:dyDescent="0.25">
      <c r="B14" s="13" t="s">
        <v>5362</v>
      </c>
      <c r="C14" s="13" t="s">
        <v>5363</v>
      </c>
      <c r="D14" s="13" t="s">
        <v>5364</v>
      </c>
      <c r="E14" s="13" t="s">
        <v>5365</v>
      </c>
      <c r="F14" s="13" t="s">
        <v>5366</v>
      </c>
      <c r="G14" s="13" t="s">
        <v>5368</v>
      </c>
      <c r="H14" s="13" t="s">
        <v>5367</v>
      </c>
    </row>
    <row r="15" spans="1:8" ht="39.9" customHeight="1" thickTop="1" x14ac:dyDescent="0.2">
      <c r="A15" s="53">
        <v>1</v>
      </c>
      <c r="B15" s="17" t="s">
        <v>3224</v>
      </c>
      <c r="C15" s="17" t="s">
        <v>3225</v>
      </c>
      <c r="D15" s="17" t="s">
        <v>3217</v>
      </c>
      <c r="E15" s="56">
        <v>40878</v>
      </c>
      <c r="F15" s="17" t="s">
        <v>765</v>
      </c>
      <c r="G15" s="17" t="s">
        <v>4302</v>
      </c>
      <c r="H15" s="17">
        <v>7180012374</v>
      </c>
    </row>
    <row r="16" spans="1:8" ht="39.9" customHeight="1" x14ac:dyDescent="0.2">
      <c r="A16" s="53">
        <v>2</v>
      </c>
      <c r="B16" s="17" t="s">
        <v>3226</v>
      </c>
      <c r="C16" s="17" t="s">
        <v>3225</v>
      </c>
      <c r="D16" s="17" t="s">
        <v>3217</v>
      </c>
      <c r="E16" s="56">
        <v>40909</v>
      </c>
      <c r="F16" s="17" t="s">
        <v>765</v>
      </c>
      <c r="G16" s="17" t="s">
        <v>4303</v>
      </c>
      <c r="H16" s="17">
        <v>7180012382</v>
      </c>
    </row>
    <row r="17" spans="1:8" ht="39.9" customHeight="1" x14ac:dyDescent="0.2">
      <c r="A17" s="53">
        <v>3</v>
      </c>
      <c r="B17" s="17" t="s">
        <v>3227</v>
      </c>
      <c r="C17" s="17" t="s">
        <v>3225</v>
      </c>
      <c r="D17" s="17" t="s">
        <v>3217</v>
      </c>
      <c r="E17" s="56">
        <v>40940</v>
      </c>
      <c r="F17" s="17" t="s">
        <v>765</v>
      </c>
      <c r="G17" s="17" t="s">
        <v>4304</v>
      </c>
      <c r="H17" s="17">
        <v>7180012390</v>
      </c>
    </row>
    <row r="18" spans="1:8" ht="39.9" customHeight="1" x14ac:dyDescent="0.2">
      <c r="A18" s="53">
        <v>4</v>
      </c>
      <c r="B18" s="17" t="s">
        <v>3228</v>
      </c>
      <c r="C18" s="17" t="s">
        <v>3225</v>
      </c>
      <c r="D18" s="17" t="s">
        <v>3217</v>
      </c>
      <c r="E18" s="56">
        <v>40969</v>
      </c>
      <c r="F18" s="17" t="s">
        <v>765</v>
      </c>
      <c r="G18" s="17" t="s">
        <v>4305</v>
      </c>
      <c r="H18" s="17">
        <v>7180012408</v>
      </c>
    </row>
    <row r="19" spans="1:8" ht="39.9" customHeight="1" x14ac:dyDescent="0.2">
      <c r="A19" s="53">
        <v>5</v>
      </c>
      <c r="B19" s="17" t="s">
        <v>10666</v>
      </c>
      <c r="C19" s="17"/>
      <c r="D19" s="17" t="s">
        <v>357</v>
      </c>
      <c r="E19" s="56">
        <v>40940</v>
      </c>
      <c r="F19" s="17" t="s">
        <v>765</v>
      </c>
      <c r="G19" s="17" t="s">
        <v>4306</v>
      </c>
      <c r="H19" s="17">
        <v>7180012416</v>
      </c>
    </row>
    <row r="20" spans="1:8" ht="39.9" customHeight="1" x14ac:dyDescent="0.2">
      <c r="B20" s="211" t="s">
        <v>7961</v>
      </c>
      <c r="C20" s="212"/>
      <c r="D20" s="212"/>
      <c r="E20" s="212"/>
      <c r="F20" s="212"/>
      <c r="G20" s="212"/>
      <c r="H20" s="212"/>
    </row>
    <row r="21" spans="1:8" ht="39.9" customHeight="1" thickBot="1" x14ac:dyDescent="0.25">
      <c r="B21" s="43" t="s">
        <v>5362</v>
      </c>
      <c r="C21" s="43" t="s">
        <v>5363</v>
      </c>
      <c r="D21" s="43" t="s">
        <v>5364</v>
      </c>
      <c r="E21" s="43" t="s">
        <v>5365</v>
      </c>
      <c r="F21" s="43" t="s">
        <v>5366</v>
      </c>
      <c r="G21" s="43" t="s">
        <v>5368</v>
      </c>
      <c r="H21" s="43" t="s">
        <v>5367</v>
      </c>
    </row>
    <row r="22" spans="1:8" ht="39.9" customHeight="1" thickTop="1" x14ac:dyDescent="0.2">
      <c r="A22" s="53">
        <v>1</v>
      </c>
      <c r="B22" s="88" t="s">
        <v>7962</v>
      </c>
      <c r="C22" s="88" t="s">
        <v>7963</v>
      </c>
      <c r="D22" s="88" t="s">
        <v>7964</v>
      </c>
      <c r="E22" s="332" t="s">
        <v>6973</v>
      </c>
      <c r="F22" s="88" t="s">
        <v>6947</v>
      </c>
      <c r="G22" s="88" t="s">
        <v>7965</v>
      </c>
      <c r="H22" s="88" t="s">
        <v>7966</v>
      </c>
    </row>
    <row r="23" spans="1:8" ht="39.9" customHeight="1" thickTop="1" x14ac:dyDescent="0.2">
      <c r="A23" s="53">
        <v>2</v>
      </c>
      <c r="B23" s="88" t="s">
        <v>7967</v>
      </c>
      <c r="C23" s="88" t="s">
        <v>7963</v>
      </c>
      <c r="D23" s="88" t="s">
        <v>7964</v>
      </c>
      <c r="E23" s="332" t="s">
        <v>6966</v>
      </c>
      <c r="F23" s="88" t="s">
        <v>6947</v>
      </c>
      <c r="G23" s="88" t="s">
        <v>7968</v>
      </c>
      <c r="H23" s="88" t="s">
        <v>7969</v>
      </c>
    </row>
    <row r="24" spans="1:8" ht="39.9" customHeight="1" x14ac:dyDescent="0.2">
      <c r="A24" s="53">
        <v>3</v>
      </c>
      <c r="B24" s="88" t="s">
        <v>7970</v>
      </c>
      <c r="C24" s="88" t="s">
        <v>7963</v>
      </c>
      <c r="D24" s="88" t="s">
        <v>7964</v>
      </c>
      <c r="E24" s="332" t="s">
        <v>6971</v>
      </c>
      <c r="F24" s="88" t="s">
        <v>6947</v>
      </c>
      <c r="G24" s="88" t="s">
        <v>7971</v>
      </c>
      <c r="H24" s="88" t="s">
        <v>7972</v>
      </c>
    </row>
    <row r="25" spans="1:8" ht="39.9" customHeight="1" x14ac:dyDescent="0.2">
      <c r="A25" s="53">
        <v>4</v>
      </c>
      <c r="B25" s="88" t="s">
        <v>7973</v>
      </c>
      <c r="C25" s="88" t="s">
        <v>7963</v>
      </c>
      <c r="D25" s="88" t="s">
        <v>7964</v>
      </c>
      <c r="E25" s="332" t="s">
        <v>6970</v>
      </c>
      <c r="F25" s="88" t="s">
        <v>6947</v>
      </c>
      <c r="G25" s="88" t="s">
        <v>7974</v>
      </c>
      <c r="H25" s="88" t="s">
        <v>7975</v>
      </c>
    </row>
    <row r="26" spans="1:8" ht="39.9" customHeight="1" x14ac:dyDescent="0.2">
      <c r="B26" s="211" t="s">
        <v>7976</v>
      </c>
      <c r="C26" s="212"/>
      <c r="D26" s="212"/>
      <c r="E26" s="212"/>
      <c r="F26" s="212"/>
      <c r="G26" s="212"/>
      <c r="H26" s="212"/>
    </row>
    <row r="27" spans="1:8" ht="39.9" customHeight="1" thickBot="1" x14ac:dyDescent="0.25">
      <c r="B27" s="43" t="s">
        <v>5362</v>
      </c>
      <c r="C27" s="43" t="s">
        <v>5363</v>
      </c>
      <c r="D27" s="43" t="s">
        <v>5364</v>
      </c>
      <c r="E27" s="43" t="s">
        <v>5365</v>
      </c>
      <c r="F27" s="43" t="s">
        <v>5366</v>
      </c>
      <c r="G27" s="43" t="s">
        <v>5368</v>
      </c>
      <c r="H27" s="43" t="s">
        <v>5367</v>
      </c>
    </row>
    <row r="28" spans="1:8" ht="39.9" customHeight="1" thickTop="1" x14ac:dyDescent="0.2">
      <c r="A28" s="53">
        <v>1</v>
      </c>
      <c r="B28" s="88" t="s">
        <v>7977</v>
      </c>
      <c r="C28" s="88" t="s">
        <v>7978</v>
      </c>
      <c r="D28" s="88" t="s">
        <v>182</v>
      </c>
      <c r="E28" s="332" t="s">
        <v>6966</v>
      </c>
      <c r="F28" s="88" t="s">
        <v>6947</v>
      </c>
      <c r="G28" s="88" t="s">
        <v>7979</v>
      </c>
      <c r="H28" s="88" t="s">
        <v>7980</v>
      </c>
    </row>
    <row r="29" spans="1:8" ht="39.9" customHeight="1" x14ac:dyDescent="0.2">
      <c r="A29" s="53">
        <v>2</v>
      </c>
      <c r="B29" s="88" t="s">
        <v>7981</v>
      </c>
      <c r="C29" s="88" t="s">
        <v>7978</v>
      </c>
      <c r="D29" s="88" t="s">
        <v>182</v>
      </c>
      <c r="E29" s="332" t="s">
        <v>6971</v>
      </c>
      <c r="F29" s="88" t="s">
        <v>6947</v>
      </c>
      <c r="G29" s="88" t="s">
        <v>7982</v>
      </c>
      <c r="H29" s="88" t="s">
        <v>7983</v>
      </c>
    </row>
    <row r="30" spans="1:8" ht="39.9" customHeight="1" x14ac:dyDescent="0.2">
      <c r="A30" s="53">
        <v>3</v>
      </c>
      <c r="B30" s="88" t="s">
        <v>7984</v>
      </c>
      <c r="C30" s="88" t="s">
        <v>7978</v>
      </c>
      <c r="D30" s="88" t="s">
        <v>182</v>
      </c>
      <c r="E30" s="332" t="s">
        <v>6970</v>
      </c>
      <c r="F30" s="88" t="s">
        <v>6947</v>
      </c>
      <c r="G30" s="88" t="s">
        <v>7985</v>
      </c>
      <c r="H30" s="88" t="s">
        <v>7986</v>
      </c>
    </row>
    <row r="31" spans="1:8" ht="39.9" customHeight="1" x14ac:dyDescent="0.2">
      <c r="A31" s="53">
        <v>4</v>
      </c>
      <c r="B31" s="88" t="s">
        <v>7987</v>
      </c>
      <c r="C31" s="88" t="s">
        <v>7978</v>
      </c>
      <c r="D31" s="88" t="s">
        <v>182</v>
      </c>
      <c r="E31" s="332" t="s">
        <v>7041</v>
      </c>
      <c r="F31" s="88" t="s">
        <v>6947</v>
      </c>
      <c r="G31" s="88" t="s">
        <v>7988</v>
      </c>
      <c r="H31" s="88" t="s">
        <v>7989</v>
      </c>
    </row>
    <row r="32" spans="1:8" ht="39.9" customHeight="1" x14ac:dyDescent="0.2">
      <c r="A32" s="53">
        <v>5</v>
      </c>
      <c r="B32" s="88" t="s">
        <v>7990</v>
      </c>
      <c r="C32" s="88" t="s">
        <v>7978</v>
      </c>
      <c r="D32" s="88" t="s">
        <v>182</v>
      </c>
      <c r="E32" s="332" t="s">
        <v>6969</v>
      </c>
      <c r="F32" s="88" t="s">
        <v>6947</v>
      </c>
      <c r="G32" s="88" t="s">
        <v>7991</v>
      </c>
      <c r="H32" s="88" t="s">
        <v>7992</v>
      </c>
    </row>
    <row r="33" spans="1:8" ht="39.9" customHeight="1" x14ac:dyDescent="0.2">
      <c r="B33" s="211" t="s">
        <v>10667</v>
      </c>
      <c r="C33" s="212"/>
      <c r="D33" s="212"/>
      <c r="E33" s="212"/>
      <c r="F33" s="212"/>
      <c r="G33" s="212"/>
      <c r="H33" s="212"/>
    </row>
    <row r="34" spans="1:8" ht="39.9" customHeight="1" thickBot="1" x14ac:dyDescent="0.25">
      <c r="B34" s="43" t="s">
        <v>5362</v>
      </c>
      <c r="C34" s="43" t="s">
        <v>5363</v>
      </c>
      <c r="D34" s="43" t="s">
        <v>5364</v>
      </c>
      <c r="E34" s="43" t="s">
        <v>5365</v>
      </c>
      <c r="F34" s="43" t="s">
        <v>5366</v>
      </c>
      <c r="G34" s="43" t="s">
        <v>5368</v>
      </c>
      <c r="H34" s="43" t="s">
        <v>5367</v>
      </c>
    </row>
    <row r="35" spans="1:8" ht="39.9" customHeight="1" thickTop="1" x14ac:dyDescent="0.2">
      <c r="A35" s="53">
        <v>1</v>
      </c>
      <c r="B35" s="88" t="s">
        <v>10880</v>
      </c>
      <c r="C35" s="88" t="s">
        <v>10669</v>
      </c>
      <c r="D35" s="88" t="s">
        <v>10670</v>
      </c>
      <c r="E35" s="351" t="s">
        <v>10672</v>
      </c>
      <c r="F35" s="88" t="s">
        <v>10673</v>
      </c>
      <c r="G35" s="88" t="s">
        <v>10674</v>
      </c>
      <c r="H35" s="88">
        <v>1123911677</v>
      </c>
    </row>
    <row r="36" spans="1:8" ht="39.9" customHeight="1" x14ac:dyDescent="0.2">
      <c r="A36" s="53">
        <v>2</v>
      </c>
      <c r="B36" s="88" t="s">
        <v>10881</v>
      </c>
      <c r="C36" s="88" t="s">
        <v>10668</v>
      </c>
      <c r="D36" s="88" t="s">
        <v>274</v>
      </c>
      <c r="E36" s="332" t="s">
        <v>10671</v>
      </c>
      <c r="F36" s="88" t="s">
        <v>10673</v>
      </c>
      <c r="G36" s="88" t="s">
        <v>10675</v>
      </c>
      <c r="H36" s="88">
        <v>1123911685</v>
      </c>
    </row>
    <row r="37" spans="1:8" ht="39.9" customHeight="1" x14ac:dyDescent="0.2">
      <c r="A37" s="53">
        <v>3</v>
      </c>
      <c r="B37" s="88" t="s">
        <v>10882</v>
      </c>
      <c r="C37" s="88" t="s">
        <v>10668</v>
      </c>
      <c r="D37" s="88" t="s">
        <v>274</v>
      </c>
      <c r="E37" s="332" t="s">
        <v>10671</v>
      </c>
      <c r="F37" s="88" t="s">
        <v>10673</v>
      </c>
      <c r="G37" s="88" t="s">
        <v>10676</v>
      </c>
      <c r="H37" s="88">
        <v>1123911693</v>
      </c>
    </row>
    <row r="38" spans="1:8" ht="39.9" customHeight="1" x14ac:dyDescent="0.2">
      <c r="A38" s="53">
        <v>4</v>
      </c>
      <c r="B38" s="88" t="s">
        <v>10883</v>
      </c>
      <c r="C38" s="88" t="s">
        <v>10668</v>
      </c>
      <c r="D38" s="88" t="s">
        <v>274</v>
      </c>
      <c r="E38" s="332" t="s">
        <v>10671</v>
      </c>
      <c r="F38" s="88" t="s">
        <v>10673</v>
      </c>
      <c r="G38" s="88" t="s">
        <v>10677</v>
      </c>
      <c r="H38" s="88">
        <v>1123911701</v>
      </c>
    </row>
    <row r="39" spans="1:8" ht="39.9" customHeight="1" x14ac:dyDescent="0.2">
      <c r="A39" s="53">
        <v>5</v>
      </c>
      <c r="B39" s="88" t="s">
        <v>10884</v>
      </c>
      <c r="C39" s="88" t="s">
        <v>10668</v>
      </c>
      <c r="D39" s="88" t="s">
        <v>274</v>
      </c>
      <c r="E39" s="332" t="s">
        <v>10671</v>
      </c>
      <c r="F39" s="88" t="s">
        <v>10673</v>
      </c>
      <c r="G39" s="88" t="s">
        <v>10678</v>
      </c>
      <c r="H39" s="88">
        <v>1123911719</v>
      </c>
    </row>
    <row r="40" spans="1:8" ht="39.9" customHeight="1" x14ac:dyDescent="0.2">
      <c r="B40" s="211" t="s">
        <v>12669</v>
      </c>
      <c r="C40" s="212"/>
      <c r="D40" s="212"/>
      <c r="E40" s="212"/>
      <c r="F40" s="212"/>
      <c r="G40" s="212"/>
      <c r="H40" s="212"/>
    </row>
    <row r="41" spans="1:8" ht="39.9" customHeight="1" thickBot="1" x14ac:dyDescent="0.25">
      <c r="B41" s="43" t="s">
        <v>5362</v>
      </c>
      <c r="C41" s="43" t="s">
        <v>5363</v>
      </c>
      <c r="D41" s="43" t="s">
        <v>5364</v>
      </c>
      <c r="E41" s="43" t="s">
        <v>5365</v>
      </c>
      <c r="F41" s="43" t="s">
        <v>5366</v>
      </c>
      <c r="G41" s="43" t="s">
        <v>5368</v>
      </c>
      <c r="H41" s="43" t="s">
        <v>5367</v>
      </c>
    </row>
    <row r="42" spans="1:8" ht="39.9" customHeight="1" thickTop="1" x14ac:dyDescent="0.2">
      <c r="A42" s="53">
        <v>1</v>
      </c>
      <c r="B42" s="88" t="s">
        <v>12716</v>
      </c>
      <c r="C42" s="88" t="s">
        <v>12722</v>
      </c>
      <c r="D42" s="88" t="s">
        <v>233</v>
      </c>
      <c r="E42" s="351" t="s">
        <v>11540</v>
      </c>
      <c r="F42" s="88" t="s">
        <v>12692</v>
      </c>
      <c r="G42" s="88" t="s">
        <v>12723</v>
      </c>
      <c r="H42" s="88" t="s">
        <v>12724</v>
      </c>
    </row>
    <row r="43" spans="1:8" ht="39.9" customHeight="1" x14ac:dyDescent="0.2">
      <c r="A43" s="53">
        <v>2</v>
      </c>
      <c r="B43" s="88" t="s">
        <v>12717</v>
      </c>
      <c r="C43" s="88" t="s">
        <v>12722</v>
      </c>
      <c r="D43" s="88" t="s">
        <v>233</v>
      </c>
      <c r="E43" s="332" t="s">
        <v>11540</v>
      </c>
      <c r="F43" s="88" t="s">
        <v>12692</v>
      </c>
      <c r="G43" s="88" t="s">
        <v>12725</v>
      </c>
      <c r="H43" s="88" t="s">
        <v>12726</v>
      </c>
    </row>
    <row r="44" spans="1:8" ht="39.9" customHeight="1" x14ac:dyDescent="0.2">
      <c r="A44" s="53">
        <v>3</v>
      </c>
      <c r="B44" s="88" t="s">
        <v>12718</v>
      </c>
      <c r="C44" s="88" t="s">
        <v>12722</v>
      </c>
      <c r="D44" s="88" t="s">
        <v>233</v>
      </c>
      <c r="E44" s="332" t="s">
        <v>11540</v>
      </c>
      <c r="F44" s="88" t="s">
        <v>12692</v>
      </c>
      <c r="G44" s="88" t="s">
        <v>12727</v>
      </c>
      <c r="H44" s="88" t="s">
        <v>12728</v>
      </c>
    </row>
    <row r="45" spans="1:8" ht="39.9" customHeight="1" x14ac:dyDescent="0.2">
      <c r="A45" s="53">
        <v>4</v>
      </c>
      <c r="B45" s="88" t="s">
        <v>12719</v>
      </c>
      <c r="C45" s="88" t="s">
        <v>12722</v>
      </c>
      <c r="D45" s="88" t="s">
        <v>233</v>
      </c>
      <c r="E45" s="332" t="s">
        <v>11540</v>
      </c>
      <c r="F45" s="88" t="s">
        <v>12692</v>
      </c>
      <c r="G45" s="88" t="s">
        <v>12729</v>
      </c>
      <c r="H45" s="88" t="s">
        <v>12730</v>
      </c>
    </row>
    <row r="46" spans="1:8" ht="39.9" customHeight="1" x14ac:dyDescent="0.2">
      <c r="A46" s="53">
        <v>5</v>
      </c>
      <c r="B46" s="88" t="s">
        <v>12720</v>
      </c>
      <c r="C46" s="88" t="s">
        <v>12722</v>
      </c>
      <c r="D46" s="88" t="s">
        <v>233</v>
      </c>
      <c r="E46" s="332" t="s">
        <v>11540</v>
      </c>
      <c r="F46" s="88" t="s">
        <v>12692</v>
      </c>
      <c r="G46" s="88" t="s">
        <v>12731</v>
      </c>
      <c r="H46" s="88" t="s">
        <v>12732</v>
      </c>
    </row>
    <row r="47" spans="1:8" ht="39.9" customHeight="1" x14ac:dyDescent="0.2">
      <c r="A47" s="53">
        <v>6</v>
      </c>
      <c r="B47" s="88" t="s">
        <v>12721</v>
      </c>
      <c r="C47" s="88" t="s">
        <v>12722</v>
      </c>
      <c r="D47" s="88" t="s">
        <v>233</v>
      </c>
      <c r="E47" s="332" t="s">
        <v>11540</v>
      </c>
      <c r="F47" s="88" t="s">
        <v>12692</v>
      </c>
      <c r="G47" s="88" t="s">
        <v>12733</v>
      </c>
      <c r="H47" s="88" t="s">
        <v>12734</v>
      </c>
    </row>
    <row r="48" spans="1:8" s="53" customFormat="1" ht="39.9" customHeight="1" x14ac:dyDescent="0.2">
      <c r="B48" s="211" t="s">
        <v>15663</v>
      </c>
      <c r="C48" s="212"/>
      <c r="D48" s="212"/>
      <c r="E48" s="212"/>
      <c r="F48" s="212"/>
      <c r="G48" s="212"/>
      <c r="H48" s="212"/>
    </row>
    <row r="49" spans="1:8" s="53" customFormat="1" ht="39.9" customHeight="1" thickBot="1" x14ac:dyDescent="0.25">
      <c r="B49" s="43" t="s">
        <v>5362</v>
      </c>
      <c r="C49" s="43" t="s">
        <v>5363</v>
      </c>
      <c r="D49" s="43" t="s">
        <v>5364</v>
      </c>
      <c r="E49" s="43" t="s">
        <v>5365</v>
      </c>
      <c r="F49" s="43" t="s">
        <v>5366</v>
      </c>
      <c r="G49" s="43" t="s">
        <v>5368</v>
      </c>
      <c r="H49" s="43" t="s">
        <v>5367</v>
      </c>
    </row>
    <row r="50" spans="1:8" s="53" customFormat="1" ht="39.9" customHeight="1" thickTop="1" x14ac:dyDescent="0.2">
      <c r="A50" s="53">
        <v>1</v>
      </c>
      <c r="B50" s="88" t="s">
        <v>15665</v>
      </c>
      <c r="C50" s="88" t="s">
        <v>15666</v>
      </c>
      <c r="D50" s="88" t="s">
        <v>274</v>
      </c>
      <c r="E50" s="351" t="s">
        <v>14937</v>
      </c>
      <c r="F50" s="88">
        <v>2022</v>
      </c>
      <c r="G50" s="88" t="s">
        <v>15667</v>
      </c>
      <c r="H50" s="88" t="s">
        <v>15668</v>
      </c>
    </row>
    <row r="51" spans="1:8" s="53" customFormat="1" ht="39.9" customHeight="1" x14ac:dyDescent="0.2">
      <c r="A51" s="53">
        <v>2</v>
      </c>
      <c r="B51" s="88" t="s">
        <v>15669</v>
      </c>
      <c r="C51" s="88" t="s">
        <v>15670</v>
      </c>
      <c r="D51" s="88" t="s">
        <v>7964</v>
      </c>
      <c r="E51" s="332" t="s">
        <v>14937</v>
      </c>
      <c r="F51" s="88">
        <v>2022</v>
      </c>
      <c r="G51" s="88" t="s">
        <v>15671</v>
      </c>
      <c r="H51" s="88" t="s">
        <v>15672</v>
      </c>
    </row>
    <row r="52" spans="1:8" s="53" customFormat="1" ht="39.9" customHeight="1" x14ac:dyDescent="0.2">
      <c r="A52" s="53">
        <v>3</v>
      </c>
      <c r="B52" s="88" t="s">
        <v>15673</v>
      </c>
      <c r="C52" s="88" t="s">
        <v>15670</v>
      </c>
      <c r="D52" s="88" t="s">
        <v>7964</v>
      </c>
      <c r="E52" s="332" t="s">
        <v>14537</v>
      </c>
      <c r="F52" s="88">
        <v>2022</v>
      </c>
      <c r="G52" s="88" t="s">
        <v>15674</v>
      </c>
      <c r="H52" s="88" t="s">
        <v>15675</v>
      </c>
    </row>
    <row r="53" spans="1:8" s="53" customFormat="1" ht="39.9" customHeight="1" x14ac:dyDescent="0.2">
      <c r="A53" s="53">
        <v>4</v>
      </c>
      <c r="B53" s="88" t="s">
        <v>15676</v>
      </c>
      <c r="C53" s="88" t="s">
        <v>15670</v>
      </c>
      <c r="D53" s="88" t="s">
        <v>7964</v>
      </c>
      <c r="E53" s="332" t="s">
        <v>14940</v>
      </c>
      <c r="F53" s="88">
        <v>2022</v>
      </c>
      <c r="G53" s="88" t="s">
        <v>15677</v>
      </c>
      <c r="H53" s="88" t="s">
        <v>15678</v>
      </c>
    </row>
    <row r="54" spans="1:8" s="53" customFormat="1" ht="39.9" customHeight="1" x14ac:dyDescent="0.2">
      <c r="A54" s="53">
        <v>5</v>
      </c>
      <c r="B54" s="88" t="s">
        <v>15679</v>
      </c>
      <c r="C54" s="88" t="s">
        <v>15680</v>
      </c>
      <c r="D54" s="88" t="s">
        <v>274</v>
      </c>
      <c r="E54" s="332" t="s">
        <v>11531</v>
      </c>
      <c r="F54" s="88">
        <v>2022</v>
      </c>
      <c r="G54" s="88" t="s">
        <v>15681</v>
      </c>
      <c r="H54" s="88">
        <v>1123890822</v>
      </c>
    </row>
    <row r="55" spans="1:8" s="53" customFormat="1" ht="39.9" customHeight="1" x14ac:dyDescent="0.2">
      <c r="A55" s="53">
        <v>6</v>
      </c>
      <c r="B55" s="88" t="s">
        <v>15682</v>
      </c>
      <c r="C55" s="88" t="s">
        <v>15683</v>
      </c>
      <c r="D55" s="88" t="s">
        <v>274</v>
      </c>
      <c r="E55" s="332" t="s">
        <v>11533</v>
      </c>
      <c r="F55" s="88">
        <v>2022</v>
      </c>
      <c r="G55" s="88" t="s">
        <v>15684</v>
      </c>
      <c r="H55" s="88" t="s">
        <v>15685</v>
      </c>
    </row>
    <row r="56" spans="1:8" s="53" customFormat="1" ht="39.9" customHeight="1" x14ac:dyDescent="0.2">
      <c r="A56" s="53">
        <v>7</v>
      </c>
      <c r="B56" s="88" t="s">
        <v>15686</v>
      </c>
      <c r="C56" s="88" t="s">
        <v>15683</v>
      </c>
      <c r="D56" s="88" t="s">
        <v>274</v>
      </c>
      <c r="E56" s="332" t="s">
        <v>12983</v>
      </c>
      <c r="F56" s="88">
        <v>2022</v>
      </c>
      <c r="G56" s="88" t="s">
        <v>15687</v>
      </c>
      <c r="H56" s="88" t="s">
        <v>15688</v>
      </c>
    </row>
    <row r="57" spans="1:8" s="53" customFormat="1" ht="39.9" customHeight="1" x14ac:dyDescent="0.2">
      <c r="A57" s="53">
        <v>8</v>
      </c>
      <c r="B57" s="88" t="s">
        <v>15689</v>
      </c>
      <c r="C57" s="88" t="s">
        <v>15690</v>
      </c>
      <c r="D57" s="88" t="s">
        <v>221</v>
      </c>
      <c r="E57" s="332" t="s">
        <v>12345</v>
      </c>
      <c r="F57" s="88">
        <v>2022</v>
      </c>
      <c r="G57" s="88" t="s">
        <v>15691</v>
      </c>
      <c r="H57" s="88" t="s">
        <v>15692</v>
      </c>
    </row>
    <row r="58" spans="1:8" s="53" customFormat="1" ht="39.9" customHeight="1" x14ac:dyDescent="0.2">
      <c r="A58" s="53">
        <v>9</v>
      </c>
      <c r="B58" s="88" t="s">
        <v>15693</v>
      </c>
      <c r="C58" s="88" t="s">
        <v>15694</v>
      </c>
      <c r="D58" s="88" t="s">
        <v>1373</v>
      </c>
      <c r="E58" s="332" t="s">
        <v>11396</v>
      </c>
      <c r="F58" s="88">
        <v>2022</v>
      </c>
      <c r="G58" s="88" t="s">
        <v>15695</v>
      </c>
      <c r="H58" s="88" t="s">
        <v>15696</v>
      </c>
    </row>
    <row r="59" spans="1:8" s="53" customFormat="1" ht="39.9" customHeight="1" x14ac:dyDescent="0.2">
      <c r="A59" s="53">
        <v>10</v>
      </c>
      <c r="B59" s="88" t="s">
        <v>15697</v>
      </c>
      <c r="C59" s="88" t="s">
        <v>15698</v>
      </c>
      <c r="D59" s="88" t="s">
        <v>1373</v>
      </c>
      <c r="E59" s="332" t="s">
        <v>11822</v>
      </c>
      <c r="F59" s="88">
        <v>2022</v>
      </c>
      <c r="G59" s="88" t="s">
        <v>15699</v>
      </c>
      <c r="H59" s="88" t="s">
        <v>15700</v>
      </c>
    </row>
    <row r="60" spans="1:8" s="53" customFormat="1" ht="39.9" customHeight="1" x14ac:dyDescent="0.2">
      <c r="A60" s="53">
        <v>11</v>
      </c>
      <c r="B60" s="88" t="s">
        <v>15701</v>
      </c>
      <c r="C60" s="88" t="s">
        <v>15702</v>
      </c>
      <c r="D60" s="88" t="s">
        <v>230</v>
      </c>
      <c r="E60" s="332" t="s">
        <v>11632</v>
      </c>
      <c r="F60" s="88">
        <v>2022</v>
      </c>
      <c r="G60" s="88" t="s">
        <v>15703</v>
      </c>
      <c r="H60" s="88" t="s">
        <v>15704</v>
      </c>
    </row>
    <row r="61" spans="1:8" s="53" customFormat="1" ht="39.9" customHeight="1" x14ac:dyDescent="0.2">
      <c r="B61" s="211" t="s">
        <v>15664</v>
      </c>
      <c r="C61" s="212"/>
      <c r="D61" s="212"/>
      <c r="E61" s="212"/>
      <c r="F61" s="212"/>
      <c r="G61" s="212"/>
      <c r="H61" s="212"/>
    </row>
    <row r="62" spans="1:8" s="53" customFormat="1" ht="39.9" customHeight="1" thickBot="1" x14ac:dyDescent="0.25">
      <c r="B62" s="43" t="s">
        <v>5362</v>
      </c>
      <c r="C62" s="43" t="s">
        <v>5363</v>
      </c>
      <c r="D62" s="43" t="s">
        <v>5364</v>
      </c>
      <c r="E62" s="43" t="s">
        <v>5365</v>
      </c>
      <c r="F62" s="43" t="s">
        <v>5366</v>
      </c>
      <c r="G62" s="43" t="s">
        <v>5368</v>
      </c>
      <c r="H62" s="43" t="s">
        <v>5367</v>
      </c>
    </row>
    <row r="63" spans="1:8" s="53" customFormat="1" ht="39.9" customHeight="1" thickTop="1" x14ac:dyDescent="0.2">
      <c r="A63" s="53">
        <v>1</v>
      </c>
      <c r="B63" s="88" t="s">
        <v>15705</v>
      </c>
      <c r="C63" s="88" t="s">
        <v>15706</v>
      </c>
      <c r="D63" s="88" t="s">
        <v>153</v>
      </c>
      <c r="E63" s="351" t="s">
        <v>13980</v>
      </c>
      <c r="F63" s="88">
        <v>2022</v>
      </c>
      <c r="G63" s="88" t="s">
        <v>15707</v>
      </c>
      <c r="H63" s="88" t="s">
        <v>15708</v>
      </c>
    </row>
    <row r="64" spans="1:8" s="53" customFormat="1" ht="39.9" customHeight="1" x14ac:dyDescent="0.2">
      <c r="A64" s="53">
        <v>2</v>
      </c>
      <c r="B64" s="88" t="s">
        <v>15709</v>
      </c>
      <c r="C64" s="88" t="s">
        <v>15683</v>
      </c>
      <c r="D64" s="88" t="s">
        <v>274</v>
      </c>
      <c r="E64" s="332" t="s">
        <v>11535</v>
      </c>
      <c r="F64" s="88">
        <v>2022</v>
      </c>
      <c r="G64" s="88" t="s">
        <v>15710</v>
      </c>
      <c r="H64" s="88" t="s">
        <v>15711</v>
      </c>
    </row>
    <row r="65" spans="1:8" s="53" customFormat="1" ht="39.9" customHeight="1" x14ac:dyDescent="0.2">
      <c r="A65" s="53">
        <v>3</v>
      </c>
      <c r="B65" s="88" t="s">
        <v>15712</v>
      </c>
      <c r="C65" s="88" t="s">
        <v>15683</v>
      </c>
      <c r="D65" s="88" t="s">
        <v>274</v>
      </c>
      <c r="E65" s="332" t="s">
        <v>11531</v>
      </c>
      <c r="F65" s="88">
        <v>2022</v>
      </c>
      <c r="G65" s="88" t="s">
        <v>15713</v>
      </c>
      <c r="H65" s="88" t="s">
        <v>15714</v>
      </c>
    </row>
    <row r="66" spans="1:8" s="53" customFormat="1" ht="39.9" customHeight="1" x14ac:dyDescent="0.2">
      <c r="A66" s="53">
        <v>4</v>
      </c>
      <c r="B66" s="88" t="s">
        <v>15715</v>
      </c>
      <c r="C66" s="88" t="s">
        <v>15680</v>
      </c>
      <c r="D66" s="88" t="s">
        <v>274</v>
      </c>
      <c r="E66" s="332" t="s">
        <v>11619</v>
      </c>
      <c r="F66" s="88">
        <v>2022</v>
      </c>
      <c r="G66" s="88" t="s">
        <v>15716</v>
      </c>
      <c r="H66" s="88" t="s">
        <v>15717</v>
      </c>
    </row>
    <row r="67" spans="1:8" s="53" customFormat="1" ht="39.9" customHeight="1" x14ac:dyDescent="0.2">
      <c r="A67" s="53">
        <v>5</v>
      </c>
      <c r="B67" s="88" t="s">
        <v>15718</v>
      </c>
      <c r="C67" s="88" t="s">
        <v>15719</v>
      </c>
      <c r="D67" s="88" t="s">
        <v>9359</v>
      </c>
      <c r="E67" s="332" t="s">
        <v>12360</v>
      </c>
      <c r="F67" s="88">
        <v>2022</v>
      </c>
      <c r="G67" s="88" t="s">
        <v>15720</v>
      </c>
      <c r="H67" s="88" t="s">
        <v>15721</v>
      </c>
    </row>
    <row r="68" spans="1:8" s="53" customFormat="1" ht="39.9" customHeight="1" x14ac:dyDescent="0.2">
      <c r="A68" s="53">
        <v>6</v>
      </c>
      <c r="B68" s="88" t="s">
        <v>15722</v>
      </c>
      <c r="C68" s="88" t="s">
        <v>15723</v>
      </c>
      <c r="D68" s="88" t="s">
        <v>9359</v>
      </c>
      <c r="E68" s="332" t="s">
        <v>14408</v>
      </c>
      <c r="F68" s="88">
        <v>2022</v>
      </c>
      <c r="G68" s="88" t="s">
        <v>15724</v>
      </c>
      <c r="H68" s="88" t="s">
        <v>15725</v>
      </c>
    </row>
    <row r="69" spans="1:8" s="53" customFormat="1" ht="39.9" customHeight="1" x14ac:dyDescent="0.2">
      <c r="A69" s="53">
        <v>7</v>
      </c>
      <c r="B69" s="88" t="s">
        <v>15726</v>
      </c>
      <c r="C69" s="88" t="s">
        <v>15727</v>
      </c>
      <c r="D69" s="88" t="s">
        <v>1373</v>
      </c>
      <c r="E69" s="332">
        <v>43344</v>
      </c>
      <c r="F69" s="88">
        <v>2022</v>
      </c>
      <c r="G69" s="88" t="s">
        <v>15728</v>
      </c>
      <c r="H69" s="88">
        <v>1123890996</v>
      </c>
    </row>
    <row r="70" spans="1:8" s="53" customFormat="1" ht="39.9" customHeight="1" x14ac:dyDescent="0.2">
      <c r="A70" s="53">
        <v>8</v>
      </c>
      <c r="B70" s="88" t="s">
        <v>15729</v>
      </c>
      <c r="C70" s="88" t="s">
        <v>15730</v>
      </c>
      <c r="D70" s="88" t="s">
        <v>1373</v>
      </c>
      <c r="E70" s="332" t="s">
        <v>11822</v>
      </c>
      <c r="F70" s="88">
        <v>2022</v>
      </c>
      <c r="G70" s="88" t="s">
        <v>15731</v>
      </c>
      <c r="H70" s="88" t="s">
        <v>15732</v>
      </c>
    </row>
    <row r="71" spans="1:8" s="53" customFormat="1" ht="39.9" customHeight="1" x14ac:dyDescent="0.2">
      <c r="A71" s="53">
        <v>9</v>
      </c>
      <c r="B71" s="88" t="s">
        <v>15733</v>
      </c>
      <c r="C71" s="88" t="s">
        <v>15734</v>
      </c>
      <c r="D71" s="88" t="s">
        <v>1373</v>
      </c>
      <c r="E71" s="332" t="s">
        <v>11822</v>
      </c>
      <c r="F71" s="88">
        <v>2022</v>
      </c>
      <c r="G71" s="88" t="s">
        <v>15735</v>
      </c>
      <c r="H71" s="88" t="s">
        <v>15736</v>
      </c>
    </row>
    <row r="72" spans="1:8" s="53" customFormat="1" ht="39.9" customHeight="1" x14ac:dyDescent="0.2">
      <c r="A72" s="53">
        <v>10</v>
      </c>
      <c r="B72" s="88" t="s">
        <v>15737</v>
      </c>
      <c r="C72" s="88" t="s">
        <v>15738</v>
      </c>
      <c r="D72" s="88" t="s">
        <v>7443</v>
      </c>
      <c r="E72" s="332" t="s">
        <v>15739</v>
      </c>
      <c r="F72" s="88">
        <v>2022</v>
      </c>
      <c r="G72" s="88" t="s">
        <v>15740</v>
      </c>
      <c r="H72" s="88" t="s">
        <v>15741</v>
      </c>
    </row>
    <row r="73" spans="1:8" ht="39.9" customHeight="1" x14ac:dyDescent="0.2">
      <c r="B73" s="473" t="s">
        <v>11070</v>
      </c>
      <c r="C73" s="473"/>
      <c r="D73" s="69"/>
      <c r="E73" s="354"/>
      <c r="F73" s="69"/>
      <c r="G73" s="69"/>
      <c r="H73" s="69"/>
    </row>
    <row r="74" spans="1:8" s="53" customFormat="1" ht="39.9" customHeight="1" thickBot="1" x14ac:dyDescent="0.25">
      <c r="B74" s="43" t="s">
        <v>5362</v>
      </c>
      <c r="C74" s="43" t="s">
        <v>5363</v>
      </c>
      <c r="D74" s="43" t="s">
        <v>5364</v>
      </c>
      <c r="E74" s="43" t="s">
        <v>5365</v>
      </c>
      <c r="F74" s="43" t="s">
        <v>5366</v>
      </c>
      <c r="G74" s="43" t="s">
        <v>5368</v>
      </c>
      <c r="H74" s="43" t="s">
        <v>5367</v>
      </c>
    </row>
    <row r="75" spans="1:8" ht="39.9" customHeight="1" thickTop="1" x14ac:dyDescent="0.2">
      <c r="A75" s="53">
        <v>1</v>
      </c>
      <c r="B75" s="88" t="s">
        <v>11071</v>
      </c>
      <c r="C75" s="88"/>
      <c r="D75" s="88" t="s">
        <v>10983</v>
      </c>
      <c r="E75" s="332">
        <v>40238</v>
      </c>
      <c r="F75" s="88" t="s">
        <v>11072</v>
      </c>
      <c r="G75" s="88" t="s">
        <v>11073</v>
      </c>
      <c r="H75" s="88">
        <v>7180021953</v>
      </c>
    </row>
    <row r="76" spans="1:8" ht="39.9" customHeight="1" x14ac:dyDescent="0.2">
      <c r="A76" s="53">
        <v>2</v>
      </c>
      <c r="B76" s="88" t="s">
        <v>11083</v>
      </c>
      <c r="C76" s="88"/>
      <c r="D76" s="88" t="s">
        <v>10983</v>
      </c>
      <c r="E76" s="332">
        <v>40238</v>
      </c>
      <c r="F76" s="88" t="s">
        <v>11072</v>
      </c>
      <c r="G76" s="88" t="s">
        <v>11074</v>
      </c>
      <c r="H76" s="88">
        <v>7180021961</v>
      </c>
    </row>
    <row r="77" spans="1:8" ht="39.9" customHeight="1" x14ac:dyDescent="0.2">
      <c r="A77" s="53">
        <v>3</v>
      </c>
      <c r="B77" s="88" t="s">
        <v>11084</v>
      </c>
      <c r="C77" s="88"/>
      <c r="D77" s="88" t="s">
        <v>10983</v>
      </c>
      <c r="E77" s="332">
        <v>40238</v>
      </c>
      <c r="F77" s="88" t="s">
        <v>11072</v>
      </c>
      <c r="G77" s="88" t="s">
        <v>11075</v>
      </c>
      <c r="H77" s="88">
        <v>7180021979</v>
      </c>
    </row>
    <row r="78" spans="1:8" ht="39.9" customHeight="1" x14ac:dyDescent="0.2">
      <c r="A78" s="53">
        <v>4</v>
      </c>
      <c r="B78" s="88" t="s">
        <v>11085</v>
      </c>
      <c r="C78" s="88"/>
      <c r="D78" s="88" t="s">
        <v>10983</v>
      </c>
      <c r="E78" s="332">
        <v>40238</v>
      </c>
      <c r="F78" s="88" t="s">
        <v>11072</v>
      </c>
      <c r="G78" s="88" t="s">
        <v>11076</v>
      </c>
      <c r="H78" s="88">
        <v>7180021987</v>
      </c>
    </row>
    <row r="79" spans="1:8" ht="39.9" customHeight="1" x14ac:dyDescent="0.2">
      <c r="A79" s="53">
        <v>5</v>
      </c>
      <c r="B79" s="88" t="s">
        <v>11086</v>
      </c>
      <c r="C79" s="88"/>
      <c r="D79" s="88" t="s">
        <v>10983</v>
      </c>
      <c r="E79" s="332">
        <v>40238</v>
      </c>
      <c r="F79" s="88" t="s">
        <v>11072</v>
      </c>
      <c r="G79" s="88" t="s">
        <v>11077</v>
      </c>
      <c r="H79" s="88">
        <v>7180021995</v>
      </c>
    </row>
    <row r="80" spans="1:8" ht="39.9" customHeight="1" x14ac:dyDescent="0.2">
      <c r="A80" s="53">
        <v>6</v>
      </c>
      <c r="B80" s="88" t="s">
        <v>11087</v>
      </c>
      <c r="C80" s="88"/>
      <c r="D80" s="88" t="s">
        <v>10983</v>
      </c>
      <c r="E80" s="332">
        <v>40238</v>
      </c>
      <c r="F80" s="88" t="s">
        <v>11072</v>
      </c>
      <c r="G80" s="88" t="s">
        <v>11078</v>
      </c>
      <c r="H80" s="88">
        <v>7180022001</v>
      </c>
    </row>
    <row r="81" spans="1:8" ht="39.9" customHeight="1" x14ac:dyDescent="0.2">
      <c r="A81" s="53">
        <v>7</v>
      </c>
      <c r="B81" s="88" t="s">
        <v>11088</v>
      </c>
      <c r="C81" s="88"/>
      <c r="D81" s="88" t="s">
        <v>10983</v>
      </c>
      <c r="E81" s="332">
        <v>40238</v>
      </c>
      <c r="F81" s="88" t="s">
        <v>11072</v>
      </c>
      <c r="G81" s="88" t="s">
        <v>11079</v>
      </c>
      <c r="H81" s="88">
        <v>7180022019</v>
      </c>
    </row>
    <row r="82" spans="1:8" ht="39.9" customHeight="1" x14ac:dyDescent="0.2">
      <c r="A82" s="53">
        <v>8</v>
      </c>
      <c r="B82" s="88" t="s">
        <v>11089</v>
      </c>
      <c r="C82" s="88"/>
      <c r="D82" s="88" t="s">
        <v>10983</v>
      </c>
      <c r="E82" s="332">
        <v>40238</v>
      </c>
      <c r="F82" s="88" t="s">
        <v>11072</v>
      </c>
      <c r="G82" s="88" t="s">
        <v>11080</v>
      </c>
      <c r="H82" s="88">
        <v>7180022027</v>
      </c>
    </row>
    <row r="83" spans="1:8" ht="39.9" customHeight="1" x14ac:dyDescent="0.2">
      <c r="A83" s="53">
        <v>9</v>
      </c>
      <c r="B83" s="88" t="s">
        <v>11090</v>
      </c>
      <c r="C83" s="88"/>
      <c r="D83" s="88" t="s">
        <v>10983</v>
      </c>
      <c r="E83" s="332">
        <v>40238</v>
      </c>
      <c r="F83" s="88" t="s">
        <v>11072</v>
      </c>
      <c r="G83" s="88" t="s">
        <v>11081</v>
      </c>
      <c r="H83" s="88">
        <v>7180022035</v>
      </c>
    </row>
    <row r="84" spans="1:8" ht="39.9" customHeight="1" x14ac:dyDescent="0.2">
      <c r="A84" s="53">
        <v>10</v>
      </c>
      <c r="B84" s="88" t="s">
        <v>11091</v>
      </c>
      <c r="C84" s="88"/>
      <c r="D84" s="88" t="s">
        <v>10983</v>
      </c>
      <c r="E84" s="332">
        <v>40238</v>
      </c>
      <c r="F84" s="88" t="s">
        <v>11072</v>
      </c>
      <c r="G84" s="88" t="s">
        <v>11082</v>
      </c>
      <c r="H84" s="88">
        <v>7180022043</v>
      </c>
    </row>
    <row r="85" spans="1:8" ht="39.9" customHeight="1" x14ac:dyDescent="0.2">
      <c r="B85" s="211" t="s">
        <v>70</v>
      </c>
      <c r="C85" s="212"/>
      <c r="D85" s="212"/>
      <c r="E85" s="212"/>
      <c r="F85" s="212"/>
      <c r="G85" s="212"/>
      <c r="H85" s="212"/>
    </row>
    <row r="86" spans="1:8" ht="39.9" customHeight="1" thickBot="1" x14ac:dyDescent="0.25">
      <c r="B86" s="43" t="s">
        <v>5362</v>
      </c>
      <c r="C86" s="43" t="s">
        <v>5363</v>
      </c>
      <c r="D86" s="43" t="s">
        <v>5364</v>
      </c>
      <c r="E86" s="43" t="s">
        <v>5365</v>
      </c>
      <c r="F86" s="43" t="s">
        <v>5366</v>
      </c>
      <c r="G86" s="43" t="s">
        <v>5368</v>
      </c>
      <c r="H86" s="43" t="s">
        <v>5367</v>
      </c>
    </row>
    <row r="87" spans="1:8" ht="39.9" customHeight="1" thickTop="1" x14ac:dyDescent="0.2">
      <c r="A87" s="53">
        <v>1</v>
      </c>
      <c r="B87" s="88" t="s">
        <v>3212</v>
      </c>
      <c r="C87" s="88" t="s">
        <v>3229</v>
      </c>
      <c r="D87" s="88" t="s">
        <v>357</v>
      </c>
      <c r="E87" s="332">
        <v>39142</v>
      </c>
      <c r="F87" s="88" t="s">
        <v>753</v>
      </c>
      <c r="G87" s="88" t="s">
        <v>4307</v>
      </c>
      <c r="H87" s="88">
        <v>7180010618</v>
      </c>
    </row>
    <row r="88" spans="1:8" ht="39.9" customHeight="1" x14ac:dyDescent="0.2">
      <c r="A88" s="53">
        <v>2</v>
      </c>
      <c r="B88" s="88" t="s">
        <v>3210</v>
      </c>
      <c r="C88" s="88" t="s">
        <v>3230</v>
      </c>
      <c r="D88" s="88" t="s">
        <v>357</v>
      </c>
      <c r="E88" s="332">
        <v>38777</v>
      </c>
      <c r="F88" s="88" t="s">
        <v>753</v>
      </c>
      <c r="G88" s="88" t="s">
        <v>4308</v>
      </c>
      <c r="H88" s="88">
        <v>7180010626</v>
      </c>
    </row>
    <row r="89" spans="1:8" ht="39.9" customHeight="1" x14ac:dyDescent="0.2">
      <c r="B89" s="211" t="s">
        <v>71</v>
      </c>
      <c r="C89" s="212"/>
      <c r="D89" s="212"/>
      <c r="E89" s="212"/>
      <c r="F89" s="212"/>
      <c r="G89" s="212"/>
      <c r="H89" s="212"/>
    </row>
    <row r="90" spans="1:8" ht="39.9" customHeight="1" thickBot="1" x14ac:dyDescent="0.25">
      <c r="B90" s="43" t="s">
        <v>5362</v>
      </c>
      <c r="C90" s="43" t="s">
        <v>5363</v>
      </c>
      <c r="D90" s="43" t="s">
        <v>5364</v>
      </c>
      <c r="E90" s="43" t="s">
        <v>5365</v>
      </c>
      <c r="F90" s="43" t="s">
        <v>5366</v>
      </c>
      <c r="G90" s="43" t="s">
        <v>5368</v>
      </c>
      <c r="H90" s="43" t="s">
        <v>5367</v>
      </c>
    </row>
    <row r="91" spans="1:8" ht="50.4" customHeight="1" thickTop="1" x14ac:dyDescent="0.2">
      <c r="A91" s="53">
        <v>1</v>
      </c>
      <c r="B91" s="88" t="s">
        <v>3231</v>
      </c>
      <c r="C91" s="88" t="s">
        <v>3232</v>
      </c>
      <c r="D91" s="88" t="s">
        <v>12662</v>
      </c>
      <c r="E91" s="332">
        <v>40787</v>
      </c>
      <c r="F91" s="88" t="s">
        <v>765</v>
      </c>
      <c r="G91" s="88" t="s">
        <v>4309</v>
      </c>
      <c r="H91" s="88">
        <v>7180012424</v>
      </c>
    </row>
    <row r="92" spans="1:8" ht="50.4" customHeight="1" x14ac:dyDescent="0.2">
      <c r="A92" s="53">
        <v>2</v>
      </c>
      <c r="B92" s="88" t="s">
        <v>3233</v>
      </c>
      <c r="C92" s="88" t="s">
        <v>3232</v>
      </c>
      <c r="D92" s="88" t="s">
        <v>481</v>
      </c>
      <c r="E92" s="332">
        <v>40787</v>
      </c>
      <c r="F92" s="88" t="s">
        <v>765</v>
      </c>
      <c r="G92" s="88" t="s">
        <v>4310</v>
      </c>
      <c r="H92" s="88">
        <v>7180012432</v>
      </c>
    </row>
    <row r="93" spans="1:8" ht="50.4" customHeight="1" x14ac:dyDescent="0.2">
      <c r="A93" s="53">
        <v>3</v>
      </c>
      <c r="B93" s="88" t="s">
        <v>3234</v>
      </c>
      <c r="C93" s="88" t="s">
        <v>3232</v>
      </c>
      <c r="D93" s="88" t="s">
        <v>481</v>
      </c>
      <c r="E93" s="332">
        <v>40848</v>
      </c>
      <c r="F93" s="88" t="s">
        <v>765</v>
      </c>
      <c r="G93" s="88" t="s">
        <v>4311</v>
      </c>
      <c r="H93" s="88">
        <v>7180012440</v>
      </c>
    </row>
    <row r="94" spans="1:8" ht="50.4" customHeight="1" x14ac:dyDescent="0.2">
      <c r="A94" s="53">
        <v>4</v>
      </c>
      <c r="B94" s="88" t="s">
        <v>3235</v>
      </c>
      <c r="C94" s="88" t="s">
        <v>3232</v>
      </c>
      <c r="D94" s="88" t="s">
        <v>481</v>
      </c>
      <c r="E94" s="332">
        <v>40848</v>
      </c>
      <c r="F94" s="88" t="s">
        <v>765</v>
      </c>
      <c r="G94" s="88" t="s">
        <v>4312</v>
      </c>
      <c r="H94" s="88">
        <v>7180012457</v>
      </c>
    </row>
    <row r="95" spans="1:8" ht="50.4" customHeight="1" x14ac:dyDescent="0.2">
      <c r="A95" s="53">
        <v>5</v>
      </c>
      <c r="B95" s="88" t="s">
        <v>3236</v>
      </c>
      <c r="C95" s="88" t="s">
        <v>3237</v>
      </c>
      <c r="D95" s="88" t="s">
        <v>481</v>
      </c>
      <c r="E95" s="332">
        <v>41000</v>
      </c>
      <c r="F95" s="88" t="s">
        <v>765</v>
      </c>
      <c r="G95" s="88" t="s">
        <v>4313</v>
      </c>
      <c r="H95" s="88">
        <v>7180012465</v>
      </c>
    </row>
    <row r="96" spans="1:8" ht="50.4" customHeight="1" x14ac:dyDescent="0.2">
      <c r="A96" s="53">
        <v>6</v>
      </c>
      <c r="B96" s="88" t="s">
        <v>3238</v>
      </c>
      <c r="C96" s="88" t="s">
        <v>3239</v>
      </c>
      <c r="D96" s="88" t="s">
        <v>481</v>
      </c>
      <c r="E96" s="332">
        <v>41091</v>
      </c>
      <c r="F96" s="88" t="s">
        <v>765</v>
      </c>
      <c r="G96" s="88" t="s">
        <v>4314</v>
      </c>
      <c r="H96" s="88">
        <v>7180012473</v>
      </c>
    </row>
    <row r="97" spans="1:8" ht="50.4" customHeight="1" x14ac:dyDescent="0.2">
      <c r="A97" s="53">
        <v>7</v>
      </c>
      <c r="B97" s="88" t="s">
        <v>3240</v>
      </c>
      <c r="C97" s="88" t="s">
        <v>3232</v>
      </c>
      <c r="D97" s="88" t="s">
        <v>481</v>
      </c>
      <c r="E97" s="332">
        <v>41183</v>
      </c>
      <c r="F97" s="88" t="s">
        <v>765</v>
      </c>
      <c r="G97" s="88" t="s">
        <v>4315</v>
      </c>
      <c r="H97" s="88">
        <v>7180012481</v>
      </c>
    </row>
    <row r="98" spans="1:8" ht="50.4" customHeight="1" x14ac:dyDescent="0.2">
      <c r="A98" s="53">
        <v>8</v>
      </c>
      <c r="B98" s="88" t="s">
        <v>7993</v>
      </c>
      <c r="C98" s="88" t="s">
        <v>7994</v>
      </c>
      <c r="D98" s="88" t="s">
        <v>647</v>
      </c>
      <c r="E98" s="332" t="s">
        <v>7995</v>
      </c>
      <c r="F98" s="88" t="s">
        <v>6947</v>
      </c>
      <c r="G98" s="88" t="s">
        <v>7996</v>
      </c>
      <c r="H98" s="88" t="s">
        <v>7997</v>
      </c>
    </row>
    <row r="99" spans="1:8" ht="39.9" customHeight="1" x14ac:dyDescent="0.2">
      <c r="B99" s="211" t="s">
        <v>16951</v>
      </c>
      <c r="C99" s="212"/>
      <c r="D99" s="212"/>
      <c r="E99" s="212"/>
      <c r="F99" s="212"/>
      <c r="G99" s="212"/>
      <c r="H99" s="212"/>
    </row>
    <row r="100" spans="1:8" ht="39.9" customHeight="1" thickBot="1" x14ac:dyDescent="0.25">
      <c r="B100" s="43" t="s">
        <v>16570</v>
      </c>
      <c r="C100" s="43" t="s">
        <v>16773</v>
      </c>
      <c r="D100" s="43" t="s">
        <v>16858</v>
      </c>
      <c r="E100" s="43" t="s">
        <v>16903</v>
      </c>
      <c r="F100" s="43" t="s">
        <v>16904</v>
      </c>
      <c r="G100" s="43" t="s">
        <v>16571</v>
      </c>
      <c r="H100" s="43" t="s">
        <v>16776</v>
      </c>
    </row>
    <row r="101" spans="1:8" ht="50.4" customHeight="1" thickTop="1" x14ac:dyDescent="0.2">
      <c r="A101" s="53">
        <v>1</v>
      </c>
      <c r="B101" s="88" t="s">
        <v>16905</v>
      </c>
      <c r="C101" s="88" t="s">
        <v>16906</v>
      </c>
      <c r="D101" s="88" t="s">
        <v>16907</v>
      </c>
      <c r="E101" s="332" t="s">
        <v>16908</v>
      </c>
      <c r="F101" s="88" t="s">
        <v>16909</v>
      </c>
      <c r="G101" s="88" t="s">
        <v>16910</v>
      </c>
      <c r="H101" s="88" t="s">
        <v>16911</v>
      </c>
    </row>
    <row r="102" spans="1:8" ht="50.4" customHeight="1" x14ac:dyDescent="0.2">
      <c r="A102" s="53">
        <v>2</v>
      </c>
      <c r="B102" s="88" t="s">
        <v>16912</v>
      </c>
      <c r="C102" s="88" t="s">
        <v>16906</v>
      </c>
      <c r="D102" s="88" t="s">
        <v>16907</v>
      </c>
      <c r="E102" s="332" t="s">
        <v>16794</v>
      </c>
      <c r="F102" s="88" t="s">
        <v>16909</v>
      </c>
      <c r="G102" s="88" t="s">
        <v>16913</v>
      </c>
      <c r="H102" s="88" t="s">
        <v>16914</v>
      </c>
    </row>
    <row r="103" spans="1:8" ht="50.4" customHeight="1" x14ac:dyDescent="0.2">
      <c r="A103" s="53">
        <v>3</v>
      </c>
      <c r="B103" s="88" t="s">
        <v>16915</v>
      </c>
      <c r="C103" s="88" t="s">
        <v>16906</v>
      </c>
      <c r="D103" s="88" t="s">
        <v>16907</v>
      </c>
      <c r="E103" s="332" t="s">
        <v>16794</v>
      </c>
      <c r="F103" s="88" t="s">
        <v>16909</v>
      </c>
      <c r="G103" s="88" t="s">
        <v>16916</v>
      </c>
      <c r="H103" s="88" t="s">
        <v>16917</v>
      </c>
    </row>
    <row r="104" spans="1:8" ht="50.4" customHeight="1" x14ac:dyDescent="0.2">
      <c r="A104" s="53">
        <v>4</v>
      </c>
      <c r="B104" s="88" t="s">
        <v>16918</v>
      </c>
      <c r="C104" s="88" t="s">
        <v>16919</v>
      </c>
      <c r="D104" s="88" t="s">
        <v>16920</v>
      </c>
      <c r="E104" s="332" t="s">
        <v>16794</v>
      </c>
      <c r="F104" s="88" t="s">
        <v>16909</v>
      </c>
      <c r="G104" s="88" t="s">
        <v>16921</v>
      </c>
      <c r="H104" s="88" t="s">
        <v>16922</v>
      </c>
    </row>
    <row r="105" spans="1:8" ht="50.4" customHeight="1" x14ac:dyDescent="0.2">
      <c r="A105" s="53">
        <v>5</v>
      </c>
      <c r="B105" s="88" t="s">
        <v>16923</v>
      </c>
      <c r="C105" s="88" t="s">
        <v>16919</v>
      </c>
      <c r="D105" s="88" t="s">
        <v>16920</v>
      </c>
      <c r="E105" s="332" t="s">
        <v>16893</v>
      </c>
      <c r="F105" s="88" t="s">
        <v>16909</v>
      </c>
      <c r="G105" s="88" t="s">
        <v>16924</v>
      </c>
      <c r="H105" s="88" t="s">
        <v>16925</v>
      </c>
    </row>
    <row r="106" spans="1:8" ht="50.4" customHeight="1" x14ac:dyDescent="0.2">
      <c r="A106" s="53">
        <v>6</v>
      </c>
      <c r="B106" s="88" t="s">
        <v>16926</v>
      </c>
      <c r="C106" s="88" t="s">
        <v>16919</v>
      </c>
      <c r="D106" s="88" t="s">
        <v>16920</v>
      </c>
      <c r="E106" s="332" t="s">
        <v>16893</v>
      </c>
      <c r="F106" s="88" t="s">
        <v>16909</v>
      </c>
      <c r="G106" s="88" t="s">
        <v>16927</v>
      </c>
      <c r="H106" s="88" t="s">
        <v>16928</v>
      </c>
    </row>
    <row r="107" spans="1:8" ht="50.4" customHeight="1" x14ac:dyDescent="0.2">
      <c r="A107" s="53">
        <v>7</v>
      </c>
      <c r="B107" s="88" t="s">
        <v>16929</v>
      </c>
      <c r="C107" s="88" t="s">
        <v>16930</v>
      </c>
      <c r="D107" s="88" t="s">
        <v>16931</v>
      </c>
      <c r="E107" s="332" t="s">
        <v>16790</v>
      </c>
      <c r="F107" s="88" t="s">
        <v>16909</v>
      </c>
      <c r="G107" s="88" t="s">
        <v>16932</v>
      </c>
      <c r="H107" s="88" t="s">
        <v>16933</v>
      </c>
    </row>
    <row r="108" spans="1:8" ht="50.4" customHeight="1" x14ac:dyDescent="0.2">
      <c r="A108" s="53">
        <v>8</v>
      </c>
      <c r="B108" s="88" t="s">
        <v>16934</v>
      </c>
      <c r="C108" s="88" t="s">
        <v>16935</v>
      </c>
      <c r="D108" s="88" t="s">
        <v>16936</v>
      </c>
      <c r="E108" s="332" t="s">
        <v>16937</v>
      </c>
      <c r="F108" s="88" t="s">
        <v>16909</v>
      </c>
      <c r="G108" s="88" t="s">
        <v>16938</v>
      </c>
      <c r="H108" s="88" t="s">
        <v>16939</v>
      </c>
    </row>
    <row r="109" spans="1:8" ht="50.4" customHeight="1" x14ac:dyDescent="0.2">
      <c r="A109" s="53">
        <v>9</v>
      </c>
      <c r="B109" s="88" t="s">
        <v>16940</v>
      </c>
      <c r="C109" s="88" t="s">
        <v>16935</v>
      </c>
      <c r="D109" s="88" t="s">
        <v>16936</v>
      </c>
      <c r="E109" s="332" t="s">
        <v>16941</v>
      </c>
      <c r="F109" s="88" t="s">
        <v>16909</v>
      </c>
      <c r="G109" s="88" t="s">
        <v>16942</v>
      </c>
      <c r="H109" s="88" t="s">
        <v>16943</v>
      </c>
    </row>
    <row r="110" spans="1:8" ht="50.4" customHeight="1" x14ac:dyDescent="0.2">
      <c r="A110" s="53">
        <v>10</v>
      </c>
      <c r="B110" s="88" t="s">
        <v>16944</v>
      </c>
      <c r="C110" s="88" t="s">
        <v>16935</v>
      </c>
      <c r="D110" s="88" t="s">
        <v>16936</v>
      </c>
      <c r="E110" s="332" t="s">
        <v>16945</v>
      </c>
      <c r="F110" s="88" t="s">
        <v>16909</v>
      </c>
      <c r="G110" s="88" t="s">
        <v>16946</v>
      </c>
      <c r="H110" s="88" t="s">
        <v>16947</v>
      </c>
    </row>
    <row r="111" spans="1:8" ht="50.4" customHeight="1" x14ac:dyDescent="0.2">
      <c r="A111" s="53">
        <v>11</v>
      </c>
      <c r="B111" s="88" t="s">
        <v>16948</v>
      </c>
      <c r="C111" s="88" t="s">
        <v>16935</v>
      </c>
      <c r="D111" s="88" t="s">
        <v>16936</v>
      </c>
      <c r="E111" s="332" t="s">
        <v>16837</v>
      </c>
      <c r="F111" s="88" t="s">
        <v>16909</v>
      </c>
      <c r="G111" s="88" t="s">
        <v>16949</v>
      </c>
      <c r="H111" s="88" t="s">
        <v>16950</v>
      </c>
    </row>
    <row r="112" spans="1:8" ht="39.9" customHeight="1" x14ac:dyDescent="0.2">
      <c r="B112" s="211" t="s">
        <v>12663</v>
      </c>
      <c r="C112" s="212"/>
      <c r="D112" s="212"/>
      <c r="E112" s="212"/>
      <c r="F112" s="212"/>
      <c r="G112" s="212"/>
      <c r="H112" s="212"/>
    </row>
    <row r="113" spans="1:8" ht="39.9" customHeight="1" thickBot="1" x14ac:dyDescent="0.25">
      <c r="B113" s="43" t="s">
        <v>5362</v>
      </c>
      <c r="C113" s="43" t="s">
        <v>5363</v>
      </c>
      <c r="D113" s="43" t="s">
        <v>5364</v>
      </c>
      <c r="E113" s="43" t="s">
        <v>5365</v>
      </c>
      <c r="F113" s="43" t="s">
        <v>5366</v>
      </c>
      <c r="G113" s="43" t="s">
        <v>5368</v>
      </c>
      <c r="H113" s="43" t="s">
        <v>5367</v>
      </c>
    </row>
    <row r="114" spans="1:8" ht="39.9" customHeight="1" thickTop="1" x14ac:dyDescent="0.2">
      <c r="A114" s="53">
        <v>1</v>
      </c>
      <c r="B114" s="88" t="s">
        <v>12706</v>
      </c>
      <c r="C114" s="88" t="s">
        <v>12709</v>
      </c>
      <c r="D114" s="88" t="s">
        <v>221</v>
      </c>
      <c r="E114" s="332" t="s">
        <v>8726</v>
      </c>
      <c r="F114" s="88" t="s">
        <v>12692</v>
      </c>
      <c r="G114" s="88" t="s">
        <v>12710</v>
      </c>
      <c r="H114" s="88" t="s">
        <v>12711</v>
      </c>
    </row>
    <row r="115" spans="1:8" ht="39.9" customHeight="1" x14ac:dyDescent="0.2">
      <c r="A115" s="53">
        <v>2</v>
      </c>
      <c r="B115" s="88" t="s">
        <v>12707</v>
      </c>
      <c r="C115" s="88" t="s">
        <v>12709</v>
      </c>
      <c r="D115" s="88" t="s">
        <v>221</v>
      </c>
      <c r="E115" s="332" t="s">
        <v>8769</v>
      </c>
      <c r="F115" s="88" t="s">
        <v>12692</v>
      </c>
      <c r="G115" s="88" t="s">
        <v>12712</v>
      </c>
      <c r="H115" s="88" t="s">
        <v>12713</v>
      </c>
    </row>
    <row r="116" spans="1:8" ht="39.9" customHeight="1" x14ac:dyDescent="0.2">
      <c r="A116" s="53">
        <v>3</v>
      </c>
      <c r="B116" s="88" t="s">
        <v>12708</v>
      </c>
      <c r="C116" s="88" t="s">
        <v>12709</v>
      </c>
      <c r="D116" s="88" t="s">
        <v>221</v>
      </c>
      <c r="E116" s="332" t="s">
        <v>8726</v>
      </c>
      <c r="F116" s="88" t="s">
        <v>12692</v>
      </c>
      <c r="G116" s="88" t="s">
        <v>12714</v>
      </c>
      <c r="H116" s="88" t="s">
        <v>12715</v>
      </c>
    </row>
    <row r="117" spans="1:8" ht="39.9" customHeight="1" x14ac:dyDescent="0.2">
      <c r="B117" s="211" t="s">
        <v>72</v>
      </c>
      <c r="C117" s="212"/>
      <c r="D117" s="212"/>
      <c r="E117" s="212"/>
      <c r="F117" s="212"/>
      <c r="G117" s="212"/>
      <c r="H117" s="212"/>
    </row>
    <row r="118" spans="1:8" ht="39.9" customHeight="1" thickBot="1" x14ac:dyDescent="0.25">
      <c r="B118" s="43" t="s">
        <v>5362</v>
      </c>
      <c r="C118" s="43" t="s">
        <v>5363</v>
      </c>
      <c r="D118" s="43" t="s">
        <v>5364</v>
      </c>
      <c r="E118" s="43" t="s">
        <v>5365</v>
      </c>
      <c r="F118" s="43" t="s">
        <v>5366</v>
      </c>
      <c r="G118" s="43" t="s">
        <v>5368</v>
      </c>
      <c r="H118" s="43" t="s">
        <v>5367</v>
      </c>
    </row>
    <row r="119" spans="1:8" ht="54.6" customHeight="1" thickTop="1" x14ac:dyDescent="0.2">
      <c r="A119" s="53">
        <v>1</v>
      </c>
      <c r="B119" s="119" t="s">
        <v>3241</v>
      </c>
      <c r="C119" s="119" t="s">
        <v>3242</v>
      </c>
      <c r="D119" s="119" t="s">
        <v>357</v>
      </c>
      <c r="E119" s="348">
        <v>40756</v>
      </c>
      <c r="F119" s="119" t="s">
        <v>765</v>
      </c>
      <c r="G119" s="119" t="s">
        <v>4316</v>
      </c>
      <c r="H119" s="119">
        <v>7180012499</v>
      </c>
    </row>
    <row r="120" spans="1:8" ht="54.6" customHeight="1" x14ac:dyDescent="0.2">
      <c r="A120" s="53">
        <v>2</v>
      </c>
      <c r="B120" s="88" t="s">
        <v>3243</v>
      </c>
      <c r="C120" s="88" t="s">
        <v>3244</v>
      </c>
      <c r="D120" s="88" t="s">
        <v>1541</v>
      </c>
      <c r="E120" s="332">
        <v>40969</v>
      </c>
      <c r="F120" s="88" t="s">
        <v>765</v>
      </c>
      <c r="G120" s="88" t="s">
        <v>4317</v>
      </c>
      <c r="H120" s="88">
        <v>7180012507</v>
      </c>
    </row>
    <row r="121" spans="1:8" ht="39.9" customHeight="1" x14ac:dyDescent="0.2">
      <c r="B121" s="211" t="s">
        <v>7998</v>
      </c>
      <c r="C121" s="212"/>
      <c r="D121" s="212"/>
      <c r="E121" s="212"/>
      <c r="F121" s="212"/>
      <c r="G121" s="212"/>
      <c r="H121" s="212"/>
    </row>
    <row r="122" spans="1:8" ht="39.9" customHeight="1" x14ac:dyDescent="0.2">
      <c r="B122" s="119" t="s">
        <v>5362</v>
      </c>
      <c r="C122" s="119" t="s">
        <v>5363</v>
      </c>
      <c r="D122" s="119" t="s">
        <v>5364</v>
      </c>
      <c r="E122" s="119" t="s">
        <v>5365</v>
      </c>
      <c r="F122" s="119" t="s">
        <v>5366</v>
      </c>
      <c r="G122" s="119" t="s">
        <v>5368</v>
      </c>
      <c r="H122" s="119" t="s">
        <v>5367</v>
      </c>
    </row>
    <row r="123" spans="1:8" ht="39.9" customHeight="1" x14ac:dyDescent="0.2">
      <c r="A123" s="53">
        <v>1</v>
      </c>
      <c r="B123" s="88" t="s">
        <v>7999</v>
      </c>
      <c r="C123" s="88" t="s">
        <v>8000</v>
      </c>
      <c r="D123" s="88" t="s">
        <v>137</v>
      </c>
      <c r="E123" s="332" t="s">
        <v>6969</v>
      </c>
      <c r="F123" s="88" t="s">
        <v>6947</v>
      </c>
      <c r="G123" s="88" t="s">
        <v>8001</v>
      </c>
      <c r="H123" s="88" t="s">
        <v>8002</v>
      </c>
    </row>
    <row r="124" spans="1:8" ht="39.9" customHeight="1" x14ac:dyDescent="0.2">
      <c r="A124" s="53">
        <v>2</v>
      </c>
      <c r="B124" s="88" t="s">
        <v>8003</v>
      </c>
      <c r="C124" s="88" t="s">
        <v>8004</v>
      </c>
      <c r="D124" s="88" t="s">
        <v>137</v>
      </c>
      <c r="E124" s="332" t="s">
        <v>6974</v>
      </c>
      <c r="F124" s="88" t="s">
        <v>6947</v>
      </c>
      <c r="G124" s="88" t="s">
        <v>8005</v>
      </c>
      <c r="H124" s="88" t="s">
        <v>8006</v>
      </c>
    </row>
    <row r="125" spans="1:8" ht="39.9" customHeight="1" x14ac:dyDescent="0.2">
      <c r="A125" s="53">
        <v>3</v>
      </c>
      <c r="B125" s="88" t="s">
        <v>8007</v>
      </c>
      <c r="C125" s="88" t="s">
        <v>8008</v>
      </c>
      <c r="D125" s="88" t="s">
        <v>137</v>
      </c>
      <c r="E125" s="88" t="s">
        <v>6969</v>
      </c>
      <c r="F125" s="88" t="s">
        <v>6947</v>
      </c>
      <c r="G125" s="88" t="s">
        <v>8009</v>
      </c>
      <c r="H125" s="88" t="s">
        <v>8010</v>
      </c>
    </row>
    <row r="126" spans="1:8" ht="39.9" customHeight="1" x14ac:dyDescent="0.2">
      <c r="A126" s="53">
        <v>4</v>
      </c>
      <c r="B126" s="88" t="s">
        <v>8011</v>
      </c>
      <c r="C126" s="88" t="s">
        <v>8012</v>
      </c>
      <c r="D126" s="88" t="s">
        <v>137</v>
      </c>
      <c r="E126" s="88" t="s">
        <v>6969</v>
      </c>
      <c r="F126" s="88" t="s">
        <v>6947</v>
      </c>
      <c r="G126" s="88" t="s">
        <v>8013</v>
      </c>
      <c r="H126" s="88" t="s">
        <v>8014</v>
      </c>
    </row>
    <row r="127" spans="1:8" ht="39.9" customHeight="1" x14ac:dyDescent="0.2">
      <c r="A127" s="53">
        <v>5</v>
      </c>
      <c r="B127" s="88" t="s">
        <v>8015</v>
      </c>
      <c r="C127" s="88" t="s">
        <v>8016</v>
      </c>
      <c r="D127" s="88" t="s">
        <v>137</v>
      </c>
      <c r="E127" s="88" t="s">
        <v>6974</v>
      </c>
      <c r="F127" s="88" t="s">
        <v>6947</v>
      </c>
      <c r="G127" s="88" t="s">
        <v>8017</v>
      </c>
      <c r="H127" s="88" t="s">
        <v>8018</v>
      </c>
    </row>
    <row r="128" spans="1:8" ht="39.9" customHeight="1" x14ac:dyDescent="0.2">
      <c r="A128" s="53">
        <v>6</v>
      </c>
      <c r="B128" s="88" t="s">
        <v>8019</v>
      </c>
      <c r="C128" s="88" t="s">
        <v>8020</v>
      </c>
      <c r="D128" s="88" t="s">
        <v>137</v>
      </c>
      <c r="E128" s="88" t="s">
        <v>6969</v>
      </c>
      <c r="F128" s="88" t="s">
        <v>6947</v>
      </c>
      <c r="G128" s="88" t="s">
        <v>8021</v>
      </c>
      <c r="H128" s="88" t="s">
        <v>8022</v>
      </c>
    </row>
    <row r="129" spans="1:8" ht="39.9" customHeight="1" x14ac:dyDescent="0.2">
      <c r="B129" s="274" t="s">
        <v>12664</v>
      </c>
      <c r="C129" s="212"/>
      <c r="D129" s="212"/>
      <c r="E129" s="212"/>
      <c r="F129" s="212"/>
      <c r="G129" s="212"/>
      <c r="H129" s="212"/>
    </row>
    <row r="130" spans="1:8" ht="39.9" customHeight="1" thickBot="1" x14ac:dyDescent="0.25">
      <c r="B130" s="43" t="s">
        <v>5362</v>
      </c>
      <c r="C130" s="43" t="s">
        <v>5363</v>
      </c>
      <c r="D130" s="43" t="s">
        <v>5364</v>
      </c>
      <c r="E130" s="43" t="s">
        <v>5365</v>
      </c>
      <c r="F130" s="43" t="s">
        <v>5366</v>
      </c>
      <c r="G130" s="43" t="s">
        <v>5368</v>
      </c>
      <c r="H130" s="43" t="s">
        <v>5367</v>
      </c>
    </row>
    <row r="131" spans="1:8" ht="39.9" customHeight="1" thickTop="1" x14ac:dyDescent="0.2">
      <c r="A131" s="53">
        <v>1</v>
      </c>
      <c r="B131" s="88" t="s">
        <v>12693</v>
      </c>
      <c r="C131" s="88" t="s">
        <v>12696</v>
      </c>
      <c r="D131" s="88" t="s">
        <v>12697</v>
      </c>
      <c r="E131" s="332" t="s">
        <v>11532</v>
      </c>
      <c r="F131" s="88" t="s">
        <v>12692</v>
      </c>
      <c r="G131" s="88" t="s">
        <v>12698</v>
      </c>
      <c r="H131" s="88" t="s">
        <v>12699</v>
      </c>
    </row>
    <row r="132" spans="1:8" ht="39.9" customHeight="1" x14ac:dyDescent="0.2">
      <c r="A132" s="53">
        <v>2</v>
      </c>
      <c r="B132" s="88" t="s">
        <v>12694</v>
      </c>
      <c r="C132" s="88" t="s">
        <v>12700</v>
      </c>
      <c r="D132" s="88" t="s">
        <v>204</v>
      </c>
      <c r="E132" s="332" t="s">
        <v>8726</v>
      </c>
      <c r="F132" s="88" t="s">
        <v>12692</v>
      </c>
      <c r="G132" s="88" t="s">
        <v>12701</v>
      </c>
      <c r="H132" s="88" t="s">
        <v>12702</v>
      </c>
    </row>
    <row r="133" spans="1:8" ht="39.9" customHeight="1" x14ac:dyDescent="0.2">
      <c r="A133" s="53">
        <v>3</v>
      </c>
      <c r="B133" s="88" t="s">
        <v>12695</v>
      </c>
      <c r="C133" s="88" t="s">
        <v>12703</v>
      </c>
      <c r="D133" s="88" t="s">
        <v>156</v>
      </c>
      <c r="E133" s="332" t="s">
        <v>11539</v>
      </c>
      <c r="F133" s="88" t="s">
        <v>12692</v>
      </c>
      <c r="G133" s="88" t="s">
        <v>12704</v>
      </c>
      <c r="H133" s="88" t="s">
        <v>12705</v>
      </c>
    </row>
    <row r="134" spans="1:8" ht="39.9" customHeight="1" x14ac:dyDescent="0.2">
      <c r="B134" s="70"/>
      <c r="C134" s="70"/>
      <c r="D134" s="70"/>
      <c r="E134" s="70"/>
      <c r="F134" s="70"/>
      <c r="G134" s="70"/>
      <c r="H134" s="70"/>
    </row>
  </sheetData>
  <mergeCells count="1">
    <mergeCell ref="B73:C73"/>
  </mergeCells>
  <phoneticPr fontId="5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&amp;C&amp;"BIZ UDPゴシック,太字"&amp;18特別貸出用図書セット(調べ学習用セット　スポーツ・芸術・遊び)</oddHeader>
  </headerFooter>
  <rowBreaks count="16" manualBreakCount="16">
    <brk id="6" max="16383" man="1"/>
    <brk id="12" max="16383" man="1"/>
    <brk id="19" max="16383" man="1"/>
    <brk id="25" max="16383" man="1"/>
    <brk id="32" max="16383" man="1"/>
    <brk id="39" max="7" man="1"/>
    <brk id="47" max="7" man="1"/>
    <brk id="60" max="7" man="1"/>
    <brk id="72" max="7" man="1"/>
    <brk id="84" max="7" man="1"/>
    <brk id="88" max="7" man="1"/>
    <brk id="98" max="7" man="1"/>
    <brk id="111" max="7" man="1"/>
    <brk id="116" max="7" man="1"/>
    <brk id="120" max="7" man="1"/>
    <brk id="128" max="7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4"/>
  </sheetPr>
  <dimension ref="A1:H53"/>
  <sheetViews>
    <sheetView view="pageBreakPreview" zoomScale="80" zoomScaleNormal="85" zoomScaleSheetLayoutView="80" workbookViewId="0">
      <selection activeCell="B2" sqref="B2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18.109375" style="53" customWidth="1"/>
    <col min="6" max="6" width="14.21875" style="53" bestFit="1" customWidth="1"/>
    <col min="7" max="7" width="15.33203125" style="53" customWidth="1"/>
    <col min="8" max="8" width="20.5546875" style="53" customWidth="1"/>
    <col min="9" max="16384" width="12.6640625" style="3"/>
  </cols>
  <sheetData>
    <row r="1" spans="1:8" ht="39.9" customHeight="1" x14ac:dyDescent="0.2">
      <c r="B1" s="185" t="s">
        <v>16492</v>
      </c>
    </row>
    <row r="2" spans="1:8" ht="39.9" customHeight="1" x14ac:dyDescent="0.2">
      <c r="B2" s="185" t="s">
        <v>73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3">
        <v>1</v>
      </c>
      <c r="B4" s="17" t="s">
        <v>3245</v>
      </c>
      <c r="C4" s="17" t="s">
        <v>3246</v>
      </c>
      <c r="D4" s="17" t="s">
        <v>357</v>
      </c>
      <c r="E4" s="56">
        <v>38777</v>
      </c>
      <c r="F4" s="17" t="s">
        <v>753</v>
      </c>
      <c r="G4" s="17" t="s">
        <v>4283</v>
      </c>
      <c r="H4" s="17">
        <v>7180010477</v>
      </c>
    </row>
    <row r="5" spans="1:8" ht="39.9" customHeight="1" x14ac:dyDescent="0.2">
      <c r="A5" s="53">
        <v>2</v>
      </c>
      <c r="B5" s="17" t="s">
        <v>3247</v>
      </c>
      <c r="C5" s="17" t="s">
        <v>3248</v>
      </c>
      <c r="D5" s="17" t="s">
        <v>325</v>
      </c>
      <c r="E5" s="56">
        <v>40603</v>
      </c>
      <c r="F5" s="17" t="s">
        <v>753</v>
      </c>
      <c r="G5" s="17" t="s">
        <v>4284</v>
      </c>
      <c r="H5" s="17">
        <v>7180010485</v>
      </c>
    </row>
    <row r="6" spans="1:8" ht="39.9" customHeight="1" x14ac:dyDescent="0.2">
      <c r="A6" s="53">
        <v>3</v>
      </c>
      <c r="B6" s="17" t="s">
        <v>3249</v>
      </c>
      <c r="C6" s="17" t="s">
        <v>3250</v>
      </c>
      <c r="D6" s="17" t="s">
        <v>1947</v>
      </c>
      <c r="E6" s="56">
        <v>39934</v>
      </c>
      <c r="F6" s="17" t="s">
        <v>753</v>
      </c>
      <c r="G6" s="17" t="s">
        <v>4285</v>
      </c>
      <c r="H6" s="17">
        <v>7180010493</v>
      </c>
    </row>
    <row r="7" spans="1:8" ht="39.9" customHeight="1" x14ac:dyDescent="0.2">
      <c r="A7" s="53">
        <v>4</v>
      </c>
      <c r="B7" s="17" t="s">
        <v>3251</v>
      </c>
      <c r="C7" s="17" t="s">
        <v>3252</v>
      </c>
      <c r="D7" s="17" t="s">
        <v>1194</v>
      </c>
      <c r="E7" s="56">
        <v>39873</v>
      </c>
      <c r="F7" s="17" t="s">
        <v>753</v>
      </c>
      <c r="G7" s="17" t="s">
        <v>4286</v>
      </c>
      <c r="H7" s="17">
        <v>7180010501</v>
      </c>
    </row>
    <row r="8" spans="1:8" ht="39.9" customHeight="1" x14ac:dyDescent="0.2">
      <c r="B8" s="192" t="s">
        <v>74</v>
      </c>
      <c r="C8" s="57"/>
      <c r="D8" s="57"/>
      <c r="E8" s="57"/>
      <c r="F8" s="57"/>
      <c r="G8" s="57"/>
      <c r="H8" s="57"/>
    </row>
    <row r="9" spans="1:8" ht="39.9" customHeight="1" thickBot="1" x14ac:dyDescent="0.25">
      <c r="B9" s="13" t="s">
        <v>5362</v>
      </c>
      <c r="C9" s="13" t="s">
        <v>5363</v>
      </c>
      <c r="D9" s="13" t="s">
        <v>5364</v>
      </c>
      <c r="E9" s="13" t="s">
        <v>5365</v>
      </c>
      <c r="F9" s="13" t="s">
        <v>5366</v>
      </c>
      <c r="G9" s="13" t="s">
        <v>5368</v>
      </c>
      <c r="H9" s="13" t="s">
        <v>5367</v>
      </c>
    </row>
    <row r="10" spans="1:8" ht="39.9" customHeight="1" thickTop="1" x14ac:dyDescent="0.2">
      <c r="A10" s="53">
        <v>1</v>
      </c>
      <c r="B10" s="17" t="s">
        <v>3253</v>
      </c>
      <c r="C10" s="17" t="s">
        <v>3254</v>
      </c>
      <c r="D10" s="17" t="s">
        <v>357</v>
      </c>
      <c r="E10" s="56">
        <v>40969</v>
      </c>
      <c r="F10" s="17" t="s">
        <v>765</v>
      </c>
      <c r="G10" s="17" t="s">
        <v>4283</v>
      </c>
      <c r="H10" s="17">
        <v>7180012515</v>
      </c>
    </row>
    <row r="11" spans="1:8" ht="39.9" customHeight="1" x14ac:dyDescent="0.2">
      <c r="A11" s="53">
        <v>2</v>
      </c>
      <c r="B11" s="17" t="s">
        <v>3255</v>
      </c>
      <c r="C11" s="17" t="s">
        <v>3254</v>
      </c>
      <c r="D11" s="17" t="s">
        <v>357</v>
      </c>
      <c r="E11" s="56">
        <v>40969</v>
      </c>
      <c r="F11" s="17" t="s">
        <v>765</v>
      </c>
      <c r="G11" s="17" t="s">
        <v>4284</v>
      </c>
      <c r="H11" s="17">
        <v>7180012523</v>
      </c>
    </row>
    <row r="12" spans="1:8" ht="39.9" customHeight="1" x14ac:dyDescent="0.2">
      <c r="A12" s="53">
        <v>3</v>
      </c>
      <c r="B12" s="17" t="s">
        <v>3256</v>
      </c>
      <c r="C12" s="17" t="s">
        <v>3254</v>
      </c>
      <c r="D12" s="17" t="s">
        <v>357</v>
      </c>
      <c r="E12" s="56">
        <v>40969</v>
      </c>
      <c r="F12" s="17" t="s">
        <v>765</v>
      </c>
      <c r="G12" s="17" t="s">
        <v>4285</v>
      </c>
      <c r="H12" s="17">
        <v>7180012531</v>
      </c>
    </row>
    <row r="13" spans="1:8" ht="39.9" customHeight="1" x14ac:dyDescent="0.2">
      <c r="A13" s="53">
        <v>4</v>
      </c>
      <c r="B13" s="17" t="s">
        <v>3257</v>
      </c>
      <c r="C13" s="17" t="s">
        <v>3254</v>
      </c>
      <c r="D13" s="17" t="s">
        <v>357</v>
      </c>
      <c r="E13" s="56">
        <v>40969</v>
      </c>
      <c r="F13" s="17" t="s">
        <v>765</v>
      </c>
      <c r="G13" s="17" t="s">
        <v>4286</v>
      </c>
      <c r="H13" s="17">
        <v>7180012549</v>
      </c>
    </row>
    <row r="14" spans="1:8" ht="39.9" customHeight="1" x14ac:dyDescent="0.2">
      <c r="A14" s="53">
        <v>5</v>
      </c>
      <c r="B14" s="17" t="s">
        <v>3258</v>
      </c>
      <c r="C14" s="17" t="s">
        <v>3254</v>
      </c>
      <c r="D14" s="17" t="s">
        <v>357</v>
      </c>
      <c r="E14" s="56">
        <v>40969</v>
      </c>
      <c r="F14" s="17" t="s">
        <v>765</v>
      </c>
      <c r="G14" s="17" t="s">
        <v>4287</v>
      </c>
      <c r="H14" s="17">
        <v>7180012556</v>
      </c>
    </row>
    <row r="15" spans="1:8" ht="39.9" customHeight="1" x14ac:dyDescent="0.2">
      <c r="A15" s="53">
        <v>6</v>
      </c>
      <c r="B15" s="17" t="s">
        <v>3245</v>
      </c>
      <c r="C15" s="17" t="s">
        <v>3259</v>
      </c>
      <c r="D15" s="17" t="s">
        <v>363</v>
      </c>
      <c r="E15" s="56">
        <v>40118</v>
      </c>
      <c r="F15" s="17" t="s">
        <v>765</v>
      </c>
      <c r="G15" s="17" t="s">
        <v>4288</v>
      </c>
      <c r="H15" s="17">
        <v>7180012564</v>
      </c>
    </row>
    <row r="16" spans="1:8" ht="39.9" customHeight="1" x14ac:dyDescent="0.2">
      <c r="B16" s="192" t="s">
        <v>75</v>
      </c>
      <c r="C16" s="57"/>
      <c r="D16" s="57"/>
      <c r="E16" s="57"/>
      <c r="F16" s="57"/>
      <c r="G16" s="57"/>
      <c r="H16" s="57"/>
    </row>
    <row r="17" spans="1:8" ht="39.9" customHeight="1" thickBot="1" x14ac:dyDescent="0.25">
      <c r="B17" s="13" t="s">
        <v>5362</v>
      </c>
      <c r="C17" s="13" t="s">
        <v>5363</v>
      </c>
      <c r="D17" s="13" t="s">
        <v>5364</v>
      </c>
      <c r="E17" s="13" t="s">
        <v>5365</v>
      </c>
      <c r="F17" s="13" t="s">
        <v>5366</v>
      </c>
      <c r="G17" s="13" t="s">
        <v>5368</v>
      </c>
      <c r="H17" s="13" t="s">
        <v>5367</v>
      </c>
    </row>
    <row r="18" spans="1:8" ht="39.9" customHeight="1" thickTop="1" x14ac:dyDescent="0.2">
      <c r="A18" s="53">
        <v>1</v>
      </c>
      <c r="B18" s="17" t="s">
        <v>3260</v>
      </c>
      <c r="C18" s="17" t="s">
        <v>3261</v>
      </c>
      <c r="D18" s="17" t="s">
        <v>3217</v>
      </c>
      <c r="E18" s="56">
        <v>40422</v>
      </c>
      <c r="F18" s="17" t="s">
        <v>765</v>
      </c>
      <c r="G18" s="17" t="s">
        <v>4289</v>
      </c>
      <c r="H18" s="17">
        <v>7180012572</v>
      </c>
    </row>
    <row r="19" spans="1:8" ht="39.9" customHeight="1" x14ac:dyDescent="0.2">
      <c r="A19" s="53">
        <v>2</v>
      </c>
      <c r="B19" s="17" t="s">
        <v>3262</v>
      </c>
      <c r="C19" s="17" t="s">
        <v>3263</v>
      </c>
      <c r="D19" s="17" t="s">
        <v>3217</v>
      </c>
      <c r="E19" s="56">
        <v>40483</v>
      </c>
      <c r="F19" s="17" t="s">
        <v>765</v>
      </c>
      <c r="G19" s="17" t="s">
        <v>4290</v>
      </c>
      <c r="H19" s="17">
        <v>7180012580</v>
      </c>
    </row>
    <row r="20" spans="1:8" ht="39.9" customHeight="1" x14ac:dyDescent="0.2">
      <c r="A20" s="53">
        <v>3</v>
      </c>
      <c r="B20" s="17" t="s">
        <v>3264</v>
      </c>
      <c r="C20" s="17" t="s">
        <v>3265</v>
      </c>
      <c r="D20" s="17" t="s">
        <v>3217</v>
      </c>
      <c r="E20" s="56">
        <v>40544</v>
      </c>
      <c r="F20" s="17" t="s">
        <v>765</v>
      </c>
      <c r="G20" s="17" t="s">
        <v>4291</v>
      </c>
      <c r="H20" s="17">
        <v>7180012598</v>
      </c>
    </row>
    <row r="21" spans="1:8" ht="39.9" customHeight="1" x14ac:dyDescent="0.2">
      <c r="A21" s="53">
        <v>4</v>
      </c>
      <c r="B21" s="17" t="s">
        <v>3266</v>
      </c>
      <c r="C21" s="17" t="s">
        <v>3267</v>
      </c>
      <c r="D21" s="17" t="s">
        <v>1987</v>
      </c>
      <c r="E21" s="56">
        <v>40848</v>
      </c>
      <c r="F21" s="17" t="s">
        <v>765</v>
      </c>
      <c r="G21" s="17" t="s">
        <v>4292</v>
      </c>
      <c r="H21" s="17">
        <v>7180012606</v>
      </c>
    </row>
    <row r="22" spans="1:8" ht="39.9" customHeight="1" x14ac:dyDescent="0.2">
      <c r="B22" s="192" t="s">
        <v>76</v>
      </c>
      <c r="C22" s="57"/>
      <c r="D22" s="57"/>
      <c r="E22" s="57"/>
      <c r="F22" s="57"/>
      <c r="G22" s="57"/>
      <c r="H22" s="57"/>
    </row>
    <row r="23" spans="1:8" ht="39.9" customHeight="1" thickBot="1" x14ac:dyDescent="0.25">
      <c r="B23" s="13" t="s">
        <v>5362</v>
      </c>
      <c r="C23" s="13" t="s">
        <v>5363</v>
      </c>
      <c r="D23" s="13" t="s">
        <v>5364</v>
      </c>
      <c r="E23" s="13" t="s">
        <v>5365</v>
      </c>
      <c r="F23" s="13" t="s">
        <v>5366</v>
      </c>
      <c r="G23" s="13" t="s">
        <v>5368</v>
      </c>
      <c r="H23" s="13" t="s">
        <v>5367</v>
      </c>
    </row>
    <row r="24" spans="1:8" ht="48.6" customHeight="1" thickTop="1" x14ac:dyDescent="0.2">
      <c r="A24" s="53">
        <v>1</v>
      </c>
      <c r="B24" s="17" t="s">
        <v>3268</v>
      </c>
      <c r="C24" s="17" t="s">
        <v>3269</v>
      </c>
      <c r="D24" s="17" t="s">
        <v>357</v>
      </c>
      <c r="E24" s="56">
        <v>38777</v>
      </c>
      <c r="F24" s="17" t="s">
        <v>753</v>
      </c>
      <c r="G24" s="17" t="s">
        <v>4293</v>
      </c>
      <c r="H24" s="17">
        <v>7180010519</v>
      </c>
    </row>
    <row r="25" spans="1:8" ht="48.6" customHeight="1" x14ac:dyDescent="0.2">
      <c r="A25" s="53">
        <v>2</v>
      </c>
      <c r="B25" s="17" t="s">
        <v>3270</v>
      </c>
      <c r="C25" s="17" t="s">
        <v>3271</v>
      </c>
      <c r="D25" s="17" t="s">
        <v>322</v>
      </c>
      <c r="E25" s="56">
        <v>39326</v>
      </c>
      <c r="F25" s="17" t="s">
        <v>753</v>
      </c>
      <c r="G25" s="17" t="s">
        <v>4294</v>
      </c>
      <c r="H25" s="17">
        <v>7180010527</v>
      </c>
    </row>
    <row r="26" spans="1:8" ht="48.6" customHeight="1" x14ac:dyDescent="0.2">
      <c r="A26" s="53">
        <v>3</v>
      </c>
      <c r="B26" s="17" t="s">
        <v>3272</v>
      </c>
      <c r="C26" s="17" t="s">
        <v>3273</v>
      </c>
      <c r="D26" s="17" t="s">
        <v>403</v>
      </c>
      <c r="E26" s="56">
        <v>39448</v>
      </c>
      <c r="F26" s="17" t="s">
        <v>753</v>
      </c>
      <c r="G26" s="17" t="s">
        <v>4295</v>
      </c>
      <c r="H26" s="17">
        <v>7180010535</v>
      </c>
    </row>
    <row r="27" spans="1:8" ht="48.6" customHeight="1" x14ac:dyDescent="0.2">
      <c r="A27" s="53">
        <v>4</v>
      </c>
      <c r="B27" s="17" t="s">
        <v>3274</v>
      </c>
      <c r="C27" s="17" t="s">
        <v>3275</v>
      </c>
      <c r="D27" s="17" t="s">
        <v>3164</v>
      </c>
      <c r="E27" s="56">
        <v>40575</v>
      </c>
      <c r="F27" s="17" t="s">
        <v>753</v>
      </c>
      <c r="G27" s="17" t="s">
        <v>4296</v>
      </c>
      <c r="H27" s="17">
        <v>7180010543</v>
      </c>
    </row>
    <row r="28" spans="1:8" ht="48.6" customHeight="1" x14ac:dyDescent="0.2">
      <c r="A28" s="53">
        <v>5</v>
      </c>
      <c r="B28" s="17" t="s">
        <v>3276</v>
      </c>
      <c r="C28" s="17" t="s">
        <v>3275</v>
      </c>
      <c r="D28" s="17" t="s">
        <v>3164</v>
      </c>
      <c r="E28" s="56">
        <v>40575</v>
      </c>
      <c r="F28" s="17" t="s">
        <v>753</v>
      </c>
      <c r="G28" s="17" t="s">
        <v>4297</v>
      </c>
      <c r="H28" s="17">
        <v>7180010550</v>
      </c>
    </row>
    <row r="29" spans="1:8" ht="48.6" customHeight="1" x14ac:dyDescent="0.2">
      <c r="A29" s="53">
        <v>6</v>
      </c>
      <c r="B29" s="17" t="s">
        <v>3277</v>
      </c>
      <c r="C29" s="17" t="s">
        <v>3278</v>
      </c>
      <c r="D29" s="17" t="s">
        <v>3164</v>
      </c>
      <c r="E29" s="56">
        <v>40575</v>
      </c>
      <c r="F29" s="17" t="s">
        <v>753</v>
      </c>
      <c r="G29" s="17" t="s">
        <v>4298</v>
      </c>
      <c r="H29" s="17">
        <v>7180010568</v>
      </c>
    </row>
    <row r="30" spans="1:8" ht="39.9" customHeight="1" x14ac:dyDescent="0.2">
      <c r="B30" s="478" t="s">
        <v>16663</v>
      </c>
      <c r="C30" s="478"/>
      <c r="D30" s="57"/>
      <c r="E30" s="57"/>
      <c r="F30" s="57"/>
      <c r="G30" s="57"/>
      <c r="H30" s="57"/>
    </row>
    <row r="31" spans="1:8" ht="39.9" customHeight="1" thickBot="1" x14ac:dyDescent="0.25">
      <c r="B31" s="13" t="s">
        <v>5362</v>
      </c>
      <c r="C31" s="13" t="s">
        <v>5363</v>
      </c>
      <c r="D31" s="13" t="s">
        <v>5364</v>
      </c>
      <c r="E31" s="13" t="s">
        <v>5365</v>
      </c>
      <c r="F31" s="13" t="s">
        <v>5366</v>
      </c>
      <c r="G31" s="13" t="s">
        <v>5368</v>
      </c>
      <c r="H31" s="13" t="s">
        <v>5367</v>
      </c>
    </row>
    <row r="32" spans="1:8" ht="39.9" customHeight="1" thickTop="1" x14ac:dyDescent="0.2">
      <c r="A32" s="53">
        <v>1</v>
      </c>
      <c r="B32" s="60" t="s">
        <v>16664</v>
      </c>
      <c r="C32" s="60" t="s">
        <v>16665</v>
      </c>
      <c r="D32" s="60" t="s">
        <v>307</v>
      </c>
      <c r="E32" s="59" t="s">
        <v>16666</v>
      </c>
      <c r="F32" s="60" t="s">
        <v>16667</v>
      </c>
      <c r="G32" s="60" t="s">
        <v>16668</v>
      </c>
      <c r="H32" s="60">
        <v>1124070523</v>
      </c>
    </row>
    <row r="33" spans="1:8" ht="39.9" customHeight="1" x14ac:dyDescent="0.2">
      <c r="A33" s="53">
        <v>2</v>
      </c>
      <c r="B33" s="17" t="s">
        <v>16669</v>
      </c>
      <c r="C33" s="17" t="s">
        <v>16670</v>
      </c>
      <c r="D33" s="17" t="s">
        <v>137</v>
      </c>
      <c r="E33" s="56" t="s">
        <v>16651</v>
      </c>
      <c r="F33" s="17" t="s">
        <v>16671</v>
      </c>
      <c r="G33" s="17" t="s">
        <v>16672</v>
      </c>
      <c r="H33" s="17">
        <v>1124070580</v>
      </c>
    </row>
    <row r="34" spans="1:8" ht="39.9" customHeight="1" x14ac:dyDescent="0.2">
      <c r="A34" s="53">
        <v>3</v>
      </c>
      <c r="B34" s="17" t="s">
        <v>16673</v>
      </c>
      <c r="C34" s="17" t="s">
        <v>16674</v>
      </c>
      <c r="D34" s="17" t="s">
        <v>16675</v>
      </c>
      <c r="E34" s="56" t="s">
        <v>16676</v>
      </c>
      <c r="F34" s="17" t="s">
        <v>16671</v>
      </c>
      <c r="G34" s="17" t="s">
        <v>16677</v>
      </c>
      <c r="H34" s="17">
        <v>1212452815</v>
      </c>
    </row>
    <row r="35" spans="1:8" ht="39.9" customHeight="1" x14ac:dyDescent="0.2">
      <c r="A35" s="53">
        <v>4</v>
      </c>
      <c r="B35" s="17" t="s">
        <v>16678</v>
      </c>
      <c r="C35" s="17" t="s">
        <v>16679</v>
      </c>
      <c r="D35" s="17" t="s">
        <v>7443</v>
      </c>
      <c r="E35" s="56" t="s">
        <v>16680</v>
      </c>
      <c r="F35" s="17" t="s">
        <v>16671</v>
      </c>
      <c r="G35" s="17" t="s">
        <v>16681</v>
      </c>
      <c r="H35" s="17">
        <v>1212452807</v>
      </c>
    </row>
    <row r="36" spans="1:8" ht="39.9" customHeight="1" x14ac:dyDescent="0.2">
      <c r="A36" s="53">
        <v>5</v>
      </c>
      <c r="B36" s="17" t="s">
        <v>16682</v>
      </c>
      <c r="C36" s="17" t="s">
        <v>16683</v>
      </c>
      <c r="D36" s="17" t="s">
        <v>13654</v>
      </c>
      <c r="E36" s="56" t="s">
        <v>16684</v>
      </c>
      <c r="F36" s="17" t="s">
        <v>16671</v>
      </c>
      <c r="G36" s="17" t="s">
        <v>16685</v>
      </c>
      <c r="H36" s="17">
        <v>1124070630</v>
      </c>
    </row>
    <row r="37" spans="1:8" ht="39.9" customHeight="1" x14ac:dyDescent="0.2">
      <c r="A37" s="53">
        <v>6</v>
      </c>
      <c r="B37" s="17" t="s">
        <v>16686</v>
      </c>
      <c r="C37" s="17" t="s">
        <v>16687</v>
      </c>
      <c r="D37" s="17" t="s">
        <v>3439</v>
      </c>
      <c r="E37" s="56" t="s">
        <v>16684</v>
      </c>
      <c r="F37" s="17" t="s">
        <v>16757</v>
      </c>
      <c r="G37" s="17" t="s">
        <v>16688</v>
      </c>
      <c r="H37" s="17">
        <v>1124070754</v>
      </c>
    </row>
    <row r="38" spans="1:8" ht="39.9" customHeight="1" x14ac:dyDescent="0.2">
      <c r="A38" s="53">
        <v>7</v>
      </c>
      <c r="B38" s="17" t="s">
        <v>16689</v>
      </c>
      <c r="C38" s="17" t="s">
        <v>16690</v>
      </c>
      <c r="D38" s="17" t="s">
        <v>16691</v>
      </c>
      <c r="E38" s="17" t="s">
        <v>14537</v>
      </c>
      <c r="F38" s="17" t="s">
        <v>16671</v>
      </c>
      <c r="G38" s="17" t="s">
        <v>16692</v>
      </c>
      <c r="H38" s="17">
        <v>1212452823</v>
      </c>
    </row>
    <row r="39" spans="1:8" ht="39.9" customHeight="1" x14ac:dyDescent="0.2">
      <c r="B39" s="479" t="s">
        <v>16771</v>
      </c>
      <c r="C39" s="479"/>
      <c r="D39" s="57"/>
      <c r="E39" s="57"/>
      <c r="F39" s="57"/>
      <c r="G39" s="57"/>
      <c r="H39" s="57"/>
    </row>
    <row r="40" spans="1:8" ht="39.9" customHeight="1" thickBot="1" x14ac:dyDescent="0.25">
      <c r="B40" s="13" t="s">
        <v>5362</v>
      </c>
      <c r="C40" s="13" t="s">
        <v>5363</v>
      </c>
      <c r="D40" s="13" t="s">
        <v>5364</v>
      </c>
      <c r="E40" s="13" t="s">
        <v>5365</v>
      </c>
      <c r="F40" s="13" t="s">
        <v>5366</v>
      </c>
      <c r="G40" s="13" t="s">
        <v>5368</v>
      </c>
      <c r="H40" s="13" t="s">
        <v>5367</v>
      </c>
    </row>
    <row r="41" spans="1:8" ht="39.9" customHeight="1" thickTop="1" x14ac:dyDescent="0.2">
      <c r="A41" s="53">
        <v>1</v>
      </c>
      <c r="B41" s="146" t="s">
        <v>16730</v>
      </c>
      <c r="C41" s="146" t="s">
        <v>16743</v>
      </c>
      <c r="D41" s="146" t="s">
        <v>623</v>
      </c>
      <c r="E41" s="421" t="s">
        <v>16749</v>
      </c>
      <c r="F41" s="146" t="s">
        <v>16757</v>
      </c>
      <c r="G41" s="146" t="s">
        <v>16758</v>
      </c>
      <c r="H41" s="146">
        <v>1124070762</v>
      </c>
    </row>
    <row r="42" spans="1:8" ht="39.9" customHeight="1" x14ac:dyDescent="0.2">
      <c r="A42" s="53">
        <v>2</v>
      </c>
      <c r="B42" s="17" t="s">
        <v>16731</v>
      </c>
      <c r="C42" s="17" t="s">
        <v>16743</v>
      </c>
      <c r="D42" s="17" t="s">
        <v>623</v>
      </c>
      <c r="E42" s="56" t="s">
        <v>16750</v>
      </c>
      <c r="F42" s="17" t="s">
        <v>16757</v>
      </c>
      <c r="G42" s="17" t="s">
        <v>16759</v>
      </c>
      <c r="H42" s="17">
        <v>1124070770</v>
      </c>
    </row>
    <row r="43" spans="1:8" ht="39.9" customHeight="1" x14ac:dyDescent="0.2">
      <c r="A43" s="53">
        <v>3</v>
      </c>
      <c r="B43" s="17" t="s">
        <v>16732</v>
      </c>
      <c r="C43" s="17" t="s">
        <v>16743</v>
      </c>
      <c r="D43" s="17" t="s">
        <v>623</v>
      </c>
      <c r="E43" s="56" t="s">
        <v>16750</v>
      </c>
      <c r="F43" s="17" t="s">
        <v>16757</v>
      </c>
      <c r="G43" s="17" t="s">
        <v>16760</v>
      </c>
      <c r="H43" s="17">
        <v>1124070788</v>
      </c>
    </row>
    <row r="44" spans="1:8" ht="39.9" customHeight="1" x14ac:dyDescent="0.2">
      <c r="A44" s="53">
        <v>4</v>
      </c>
      <c r="B44" s="17" t="s">
        <v>16733</v>
      </c>
      <c r="C44" s="17" t="s">
        <v>16744</v>
      </c>
      <c r="D44" s="17" t="s">
        <v>182</v>
      </c>
      <c r="E44" s="56" t="s">
        <v>16751</v>
      </c>
      <c r="F44" s="17" t="s">
        <v>16757</v>
      </c>
      <c r="G44" s="17" t="s">
        <v>16761</v>
      </c>
      <c r="H44" s="17">
        <v>1124070838</v>
      </c>
    </row>
    <row r="45" spans="1:8" ht="39.9" customHeight="1" x14ac:dyDescent="0.2">
      <c r="A45" s="53">
        <v>5</v>
      </c>
      <c r="B45" s="17" t="s">
        <v>16734</v>
      </c>
      <c r="C45" s="17" t="s">
        <v>16744</v>
      </c>
      <c r="D45" s="17" t="s">
        <v>182</v>
      </c>
      <c r="E45" s="56" t="s">
        <v>16752</v>
      </c>
      <c r="F45" s="17" t="s">
        <v>16757</v>
      </c>
      <c r="G45" s="17" t="s">
        <v>16762</v>
      </c>
      <c r="H45" s="17">
        <v>1124070846</v>
      </c>
    </row>
    <row r="46" spans="1:8" ht="39.9" customHeight="1" x14ac:dyDescent="0.2">
      <c r="A46" s="53">
        <v>6</v>
      </c>
      <c r="B46" s="17" t="s">
        <v>16735</v>
      </c>
      <c r="C46" s="17" t="s">
        <v>16744</v>
      </c>
      <c r="D46" s="17" t="s">
        <v>182</v>
      </c>
      <c r="E46" s="56" t="s">
        <v>16753</v>
      </c>
      <c r="F46" s="17" t="s">
        <v>16757</v>
      </c>
      <c r="G46" s="17" t="s">
        <v>16763</v>
      </c>
      <c r="H46" s="17">
        <v>1124070853</v>
      </c>
    </row>
    <row r="47" spans="1:8" ht="39.9" customHeight="1" x14ac:dyDescent="0.2">
      <c r="A47" s="53">
        <v>7</v>
      </c>
      <c r="B47" s="17" t="s">
        <v>16736</v>
      </c>
      <c r="C47" s="17" t="s">
        <v>16744</v>
      </c>
      <c r="D47" s="17" t="s">
        <v>182</v>
      </c>
      <c r="E47" s="17" t="s">
        <v>16754</v>
      </c>
      <c r="F47" s="17" t="s">
        <v>16757</v>
      </c>
      <c r="G47" s="17" t="s">
        <v>16764</v>
      </c>
      <c r="H47" s="17">
        <v>1124070861</v>
      </c>
    </row>
    <row r="48" spans="1:8" ht="39.9" customHeight="1" x14ac:dyDescent="0.2">
      <c r="A48" s="53">
        <v>8</v>
      </c>
      <c r="B48" s="71" t="s">
        <v>16737</v>
      </c>
      <c r="C48" s="71" t="s">
        <v>16744</v>
      </c>
      <c r="D48" s="71" t="s">
        <v>182</v>
      </c>
      <c r="E48" s="71" t="s">
        <v>16755</v>
      </c>
      <c r="F48" s="17" t="s">
        <v>16757</v>
      </c>
      <c r="G48" s="71" t="s">
        <v>16765</v>
      </c>
      <c r="H48" s="71">
        <v>1124070879</v>
      </c>
    </row>
    <row r="49" spans="1:8" ht="39.9" customHeight="1" x14ac:dyDescent="0.2">
      <c r="A49" s="53">
        <v>9</v>
      </c>
      <c r="B49" s="71" t="s">
        <v>16738</v>
      </c>
      <c r="C49" s="71" t="s">
        <v>16745</v>
      </c>
      <c r="D49" s="71" t="s">
        <v>179</v>
      </c>
      <c r="E49" s="71" t="s">
        <v>16749</v>
      </c>
      <c r="F49" s="17" t="s">
        <v>16757</v>
      </c>
      <c r="G49" s="71" t="s">
        <v>16766</v>
      </c>
      <c r="H49" s="71">
        <v>1124070614</v>
      </c>
    </row>
    <row r="50" spans="1:8" ht="39.9" customHeight="1" x14ac:dyDescent="0.2">
      <c r="A50" s="53">
        <v>10</v>
      </c>
      <c r="B50" s="71" t="s">
        <v>16739</v>
      </c>
      <c r="C50" s="71" t="s">
        <v>16746</v>
      </c>
      <c r="D50" s="71" t="s">
        <v>848</v>
      </c>
      <c r="E50" s="71" t="s">
        <v>16752</v>
      </c>
      <c r="F50" s="17" t="s">
        <v>16757</v>
      </c>
      <c r="G50" s="71" t="s">
        <v>16767</v>
      </c>
      <c r="H50" s="71">
        <v>1124070713</v>
      </c>
    </row>
    <row r="51" spans="1:8" ht="39.9" customHeight="1" x14ac:dyDescent="0.2">
      <c r="A51" s="53">
        <v>11</v>
      </c>
      <c r="B51" s="71" t="s">
        <v>16740</v>
      </c>
      <c r="C51" s="71" t="s">
        <v>16746</v>
      </c>
      <c r="D51" s="71" t="s">
        <v>848</v>
      </c>
      <c r="E51" s="71" t="s">
        <v>16756</v>
      </c>
      <c r="F51" s="17" t="s">
        <v>16757</v>
      </c>
      <c r="G51" s="71" t="s">
        <v>16768</v>
      </c>
      <c r="H51" s="71">
        <v>1124070721</v>
      </c>
    </row>
    <row r="52" spans="1:8" ht="39.9" customHeight="1" x14ac:dyDescent="0.2">
      <c r="A52" s="53">
        <v>12</v>
      </c>
      <c r="B52" s="71" t="s">
        <v>16741</v>
      </c>
      <c r="C52" s="71" t="s">
        <v>16747</v>
      </c>
      <c r="D52" s="71" t="s">
        <v>156</v>
      </c>
      <c r="E52" s="71" t="s">
        <v>16753</v>
      </c>
      <c r="F52" s="17" t="s">
        <v>16757</v>
      </c>
      <c r="G52" s="71" t="s">
        <v>16769</v>
      </c>
      <c r="H52" s="71">
        <v>1124070648</v>
      </c>
    </row>
    <row r="53" spans="1:8" ht="39.9" customHeight="1" x14ac:dyDescent="0.2">
      <c r="A53" s="53">
        <v>13</v>
      </c>
      <c r="B53" s="71" t="s">
        <v>16742</v>
      </c>
      <c r="C53" s="71" t="s">
        <v>16748</v>
      </c>
      <c r="D53" s="71" t="s">
        <v>7443</v>
      </c>
      <c r="E53" s="71" t="s">
        <v>16756</v>
      </c>
      <c r="F53" s="17" t="s">
        <v>16757</v>
      </c>
      <c r="G53" s="71" t="s">
        <v>16770</v>
      </c>
      <c r="H53" s="71">
        <v>1124070549</v>
      </c>
    </row>
  </sheetData>
  <mergeCells count="2">
    <mergeCell ref="B30:C30"/>
    <mergeCell ref="B39:C39"/>
  </mergeCells>
  <phoneticPr fontId="5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からだ)</oddHeader>
  </headerFooter>
  <rowBreaks count="5" manualBreakCount="5">
    <brk id="7" max="16383" man="1"/>
    <brk id="15" max="16383" man="1"/>
    <brk id="21" max="16383" man="1"/>
    <brk id="29" max="7" man="1"/>
    <brk id="38" max="7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4"/>
  </sheetPr>
  <dimension ref="A1:H41"/>
  <sheetViews>
    <sheetView view="pageBreakPreview" zoomScale="80" zoomScaleNormal="70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18.109375" style="53" customWidth="1"/>
    <col min="6" max="6" width="14.21875" style="53" bestFit="1" customWidth="1"/>
    <col min="7" max="7" width="19" style="53" bestFit="1" customWidth="1"/>
    <col min="8" max="8" width="17.88671875" style="53" customWidth="1"/>
    <col min="9" max="16384" width="12.6640625" style="3"/>
  </cols>
  <sheetData>
    <row r="1" spans="1:8" ht="39.9" customHeight="1" x14ac:dyDescent="0.2">
      <c r="B1" s="185" t="s">
        <v>16492</v>
      </c>
    </row>
    <row r="2" spans="1:8" ht="39.9" customHeight="1" x14ac:dyDescent="0.2">
      <c r="B2" s="185" t="s">
        <v>77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3">
        <v>1</v>
      </c>
      <c r="B4" s="17" t="s">
        <v>3279</v>
      </c>
      <c r="C4" s="237" t="s">
        <v>3280</v>
      </c>
      <c r="D4" s="17" t="s">
        <v>486</v>
      </c>
      <c r="E4" s="56">
        <v>39142</v>
      </c>
      <c r="F4" s="17" t="s">
        <v>765</v>
      </c>
      <c r="G4" s="17" t="s">
        <v>4259</v>
      </c>
      <c r="H4" s="17">
        <v>7180012614</v>
      </c>
    </row>
    <row r="5" spans="1:8" ht="39.9" customHeight="1" x14ac:dyDescent="0.2">
      <c r="A5" s="53">
        <v>2</v>
      </c>
      <c r="B5" s="17" t="s">
        <v>3281</v>
      </c>
      <c r="C5" s="237" t="s">
        <v>3282</v>
      </c>
      <c r="D5" s="17" t="s">
        <v>439</v>
      </c>
      <c r="E5" s="56">
        <v>39539</v>
      </c>
      <c r="F5" s="17" t="s">
        <v>765</v>
      </c>
      <c r="G5" s="17" t="s">
        <v>4260</v>
      </c>
      <c r="H5" s="17">
        <v>7180012622</v>
      </c>
    </row>
    <row r="6" spans="1:8" ht="39.9" customHeight="1" x14ac:dyDescent="0.2">
      <c r="A6" s="53">
        <v>3</v>
      </c>
      <c r="B6" s="17" t="s">
        <v>3283</v>
      </c>
      <c r="C6" s="237" t="s">
        <v>3284</v>
      </c>
      <c r="D6" s="17" t="s">
        <v>357</v>
      </c>
      <c r="E6" s="56">
        <v>37347</v>
      </c>
      <c r="F6" s="17" t="s">
        <v>765</v>
      </c>
      <c r="G6" s="17" t="s">
        <v>4261</v>
      </c>
      <c r="H6" s="17">
        <v>7180012630</v>
      </c>
    </row>
    <row r="7" spans="1:8" ht="39.9" customHeight="1" x14ac:dyDescent="0.2">
      <c r="A7" s="53">
        <v>4</v>
      </c>
      <c r="B7" s="17" t="s">
        <v>3285</v>
      </c>
      <c r="C7" s="237" t="s">
        <v>3284</v>
      </c>
      <c r="D7" s="17" t="s">
        <v>357</v>
      </c>
      <c r="E7" s="56">
        <v>37347</v>
      </c>
      <c r="F7" s="17" t="s">
        <v>765</v>
      </c>
      <c r="G7" s="17" t="s">
        <v>4262</v>
      </c>
      <c r="H7" s="17">
        <v>7180012648</v>
      </c>
    </row>
    <row r="8" spans="1:8" ht="39.9" customHeight="1" x14ac:dyDescent="0.2">
      <c r="A8" s="53">
        <v>5</v>
      </c>
      <c r="B8" s="17" t="s">
        <v>3286</v>
      </c>
      <c r="C8" s="237" t="s">
        <v>3284</v>
      </c>
      <c r="D8" s="17" t="s">
        <v>357</v>
      </c>
      <c r="E8" s="56">
        <v>37347</v>
      </c>
      <c r="F8" s="17" t="s">
        <v>765</v>
      </c>
      <c r="G8" s="17" t="s">
        <v>4263</v>
      </c>
      <c r="H8" s="17">
        <v>7180012655</v>
      </c>
    </row>
    <row r="9" spans="1:8" ht="39.9" customHeight="1" x14ac:dyDescent="0.2">
      <c r="A9" s="53">
        <v>6</v>
      </c>
      <c r="B9" s="17" t="s">
        <v>3287</v>
      </c>
      <c r="C9" s="237" t="s">
        <v>3284</v>
      </c>
      <c r="D9" s="17" t="s">
        <v>357</v>
      </c>
      <c r="E9" s="56">
        <v>37347</v>
      </c>
      <c r="F9" s="17" t="s">
        <v>765</v>
      </c>
      <c r="G9" s="17" t="s">
        <v>4264</v>
      </c>
      <c r="H9" s="17">
        <v>7180012663</v>
      </c>
    </row>
    <row r="10" spans="1:8" ht="39.9" customHeight="1" x14ac:dyDescent="0.2">
      <c r="B10" s="192" t="s">
        <v>78</v>
      </c>
      <c r="C10" s="57"/>
      <c r="D10" s="57"/>
      <c r="E10" s="57"/>
      <c r="F10" s="57"/>
      <c r="G10" s="57"/>
      <c r="H10" s="57"/>
    </row>
    <row r="11" spans="1:8" ht="39.9" customHeight="1" thickBot="1" x14ac:dyDescent="0.25">
      <c r="B11" s="13" t="s">
        <v>5362</v>
      </c>
      <c r="C11" s="13" t="s">
        <v>5363</v>
      </c>
      <c r="D11" s="13" t="s">
        <v>5364</v>
      </c>
      <c r="E11" s="13" t="s">
        <v>5365</v>
      </c>
      <c r="F11" s="13" t="s">
        <v>5366</v>
      </c>
      <c r="G11" s="13" t="s">
        <v>5368</v>
      </c>
      <c r="H11" s="13" t="s">
        <v>5367</v>
      </c>
    </row>
    <row r="12" spans="1:8" ht="39.9" customHeight="1" thickTop="1" x14ac:dyDescent="0.2">
      <c r="A12" s="53">
        <v>1</v>
      </c>
      <c r="B12" s="17" t="s">
        <v>3288</v>
      </c>
      <c r="C12" s="17" t="s">
        <v>3289</v>
      </c>
      <c r="D12" s="17" t="s">
        <v>1228</v>
      </c>
      <c r="E12" s="56">
        <v>40909</v>
      </c>
      <c r="F12" s="17" t="s">
        <v>765</v>
      </c>
      <c r="G12" s="17" t="s">
        <v>4265</v>
      </c>
      <c r="H12" s="17">
        <v>7180012671</v>
      </c>
    </row>
    <row r="13" spans="1:8" ht="39.9" customHeight="1" x14ac:dyDescent="0.2">
      <c r="A13" s="53">
        <v>2</v>
      </c>
      <c r="B13" s="17" t="s">
        <v>3290</v>
      </c>
      <c r="C13" s="17" t="s">
        <v>3289</v>
      </c>
      <c r="D13" s="17" t="s">
        <v>1228</v>
      </c>
      <c r="E13" s="56">
        <v>40909</v>
      </c>
      <c r="F13" s="17" t="s">
        <v>765</v>
      </c>
      <c r="G13" s="17" t="s">
        <v>4266</v>
      </c>
      <c r="H13" s="17">
        <v>7180012689</v>
      </c>
    </row>
    <row r="14" spans="1:8" ht="39.9" customHeight="1" x14ac:dyDescent="0.2">
      <c r="A14" s="53">
        <v>3</v>
      </c>
      <c r="B14" s="17" t="s">
        <v>3291</v>
      </c>
      <c r="C14" s="17" t="s">
        <v>3289</v>
      </c>
      <c r="D14" s="17" t="s">
        <v>1228</v>
      </c>
      <c r="E14" s="56">
        <v>40940</v>
      </c>
      <c r="F14" s="17" t="s">
        <v>765</v>
      </c>
      <c r="G14" s="17" t="s">
        <v>4267</v>
      </c>
      <c r="H14" s="17">
        <v>7180012697</v>
      </c>
    </row>
    <row r="15" spans="1:8" ht="39.9" customHeight="1" x14ac:dyDescent="0.2">
      <c r="A15" s="53">
        <v>4</v>
      </c>
      <c r="B15" s="17" t="s">
        <v>3292</v>
      </c>
      <c r="C15" s="17" t="s">
        <v>3293</v>
      </c>
      <c r="D15" s="17" t="s">
        <v>1228</v>
      </c>
      <c r="E15" s="56">
        <v>40940</v>
      </c>
      <c r="F15" s="17" t="s">
        <v>765</v>
      </c>
      <c r="G15" s="17" t="s">
        <v>4268</v>
      </c>
      <c r="H15" s="17">
        <v>7180012705</v>
      </c>
    </row>
    <row r="16" spans="1:8" ht="39.9" customHeight="1" x14ac:dyDescent="0.2">
      <c r="A16" s="53">
        <v>5</v>
      </c>
      <c r="B16" s="17" t="s">
        <v>3294</v>
      </c>
      <c r="C16" s="17" t="s">
        <v>3295</v>
      </c>
      <c r="D16" s="17" t="s">
        <v>486</v>
      </c>
      <c r="E16" s="56">
        <v>40878</v>
      </c>
      <c r="F16" s="17" t="s">
        <v>765</v>
      </c>
      <c r="G16" s="17" t="s">
        <v>4269</v>
      </c>
      <c r="H16" s="17">
        <v>7180012713</v>
      </c>
    </row>
    <row r="17" spans="1:8" ht="39.9" customHeight="1" x14ac:dyDescent="0.2">
      <c r="B17" s="192" t="s">
        <v>5550</v>
      </c>
      <c r="C17" s="57"/>
      <c r="D17" s="57"/>
      <c r="E17" s="57"/>
      <c r="F17" s="57"/>
      <c r="G17" s="57"/>
      <c r="H17" s="57"/>
    </row>
    <row r="18" spans="1:8" ht="39.9" customHeight="1" thickBot="1" x14ac:dyDescent="0.25">
      <c r="B18" s="13" t="s">
        <v>5362</v>
      </c>
      <c r="C18" s="13" t="s">
        <v>5363</v>
      </c>
      <c r="D18" s="13" t="s">
        <v>5364</v>
      </c>
      <c r="E18" s="13" t="s">
        <v>5365</v>
      </c>
      <c r="F18" s="13" t="s">
        <v>5366</v>
      </c>
      <c r="G18" s="13" t="s">
        <v>5368</v>
      </c>
      <c r="H18" s="13" t="s">
        <v>5367</v>
      </c>
    </row>
    <row r="19" spans="1:8" ht="39.9" customHeight="1" thickTop="1" x14ac:dyDescent="0.2">
      <c r="A19" s="53">
        <v>1</v>
      </c>
      <c r="B19" s="355" t="str">
        <f>"いのちつぐ「みとりびと」 5 歩未とばあやんのシャボン玉"</f>
        <v>いのちつぐ「みとりびと」 5 歩未とばあやんのシャボン玉</v>
      </c>
      <c r="C19" s="355" t="s">
        <v>5551</v>
      </c>
      <c r="D19" s="355" t="str">
        <f>"農山漁村文化協会"</f>
        <v>農山漁村文化協会</v>
      </c>
      <c r="E19" s="356" t="str">
        <f>"2014.1"</f>
        <v>2014.1</v>
      </c>
      <c r="F19" s="146" t="s">
        <v>5552</v>
      </c>
      <c r="G19" s="357" t="s">
        <v>6704</v>
      </c>
      <c r="H19" s="107">
        <v>7180022951</v>
      </c>
    </row>
    <row r="20" spans="1:8" ht="39.9" customHeight="1" x14ac:dyDescent="0.2">
      <c r="A20" s="53">
        <v>2</v>
      </c>
      <c r="B20" s="17" t="str">
        <f>"いのちつぐ「みとりびと」 6 華蓮ちゃんさいごの家族旅行"</f>
        <v>いのちつぐ「みとりびと」 6 華蓮ちゃんさいごの家族旅行</v>
      </c>
      <c r="C20" s="17" t="s">
        <v>5551</v>
      </c>
      <c r="D20" s="17" t="str">
        <f>"農山漁村文化協会"</f>
        <v>農山漁村文化協会</v>
      </c>
      <c r="E20" s="71" t="str">
        <f>"2014.3"</f>
        <v>2014.3</v>
      </c>
      <c r="F20" s="17" t="s">
        <v>5552</v>
      </c>
      <c r="G20" s="330" t="s">
        <v>6705</v>
      </c>
      <c r="H20" s="108">
        <v>7180022969</v>
      </c>
    </row>
    <row r="21" spans="1:8" ht="39.9" customHeight="1" x14ac:dyDescent="0.2">
      <c r="A21" s="53">
        <v>3</v>
      </c>
      <c r="B21" s="17" t="str">
        <f>"いのちつぐ「みとりびと」 7 ぼくはクマムシになりたかった"</f>
        <v>いのちつぐ「みとりびと」 7 ぼくはクマムシになりたかった</v>
      </c>
      <c r="C21" s="17" t="s">
        <v>5551</v>
      </c>
      <c r="D21" s="17" t="str">
        <f>"農山漁村文化協会"</f>
        <v>農山漁村文化協会</v>
      </c>
      <c r="E21" s="71" t="str">
        <f>"2014.1"</f>
        <v>2014.1</v>
      </c>
      <c r="F21" s="17" t="s">
        <v>5392</v>
      </c>
      <c r="G21" s="330" t="s">
        <v>6706</v>
      </c>
      <c r="H21" s="108">
        <v>7180022977</v>
      </c>
    </row>
    <row r="22" spans="1:8" ht="39.9" customHeight="1" thickBot="1" x14ac:dyDescent="0.25">
      <c r="A22" s="53">
        <v>4</v>
      </c>
      <c r="B22" s="17" t="str">
        <f>"いのちつぐ「みとりびと」 8 まちに飛び出したドクターたち"</f>
        <v>いのちつぐ「みとりびと」 8 まちに飛び出したドクターたち</v>
      </c>
      <c r="C22" s="17" t="s">
        <v>5551</v>
      </c>
      <c r="D22" s="17" t="str">
        <f>"農山漁村文化協会"</f>
        <v>農山漁村文化協会</v>
      </c>
      <c r="E22" s="71" t="str">
        <f>"2014.2"</f>
        <v>2014.2</v>
      </c>
      <c r="F22" s="17" t="s">
        <v>5392</v>
      </c>
      <c r="G22" s="358" t="s">
        <v>6707</v>
      </c>
      <c r="H22" s="109">
        <v>7180022985</v>
      </c>
    </row>
    <row r="23" spans="1:8" ht="39.9" customHeight="1" x14ac:dyDescent="0.2">
      <c r="B23" s="192" t="s">
        <v>11806</v>
      </c>
      <c r="C23" s="57"/>
      <c r="D23" s="57"/>
      <c r="E23" s="57"/>
      <c r="F23" s="57"/>
      <c r="G23" s="57"/>
      <c r="H23" s="57"/>
    </row>
    <row r="24" spans="1:8" ht="39.9" customHeight="1" thickBot="1" x14ac:dyDescent="0.25">
      <c r="B24" s="13" t="s">
        <v>5362</v>
      </c>
      <c r="C24" s="13" t="s">
        <v>5363</v>
      </c>
      <c r="D24" s="13" t="s">
        <v>5364</v>
      </c>
      <c r="E24" s="13" t="s">
        <v>5365</v>
      </c>
      <c r="F24" s="13" t="s">
        <v>5366</v>
      </c>
      <c r="G24" s="13" t="s">
        <v>5368</v>
      </c>
      <c r="H24" s="13" t="s">
        <v>5367</v>
      </c>
    </row>
    <row r="25" spans="1:8" ht="39.9" customHeight="1" thickTop="1" x14ac:dyDescent="0.2">
      <c r="A25" s="53">
        <v>1</v>
      </c>
      <c r="B25" s="237" t="s">
        <v>11808</v>
      </c>
      <c r="C25" s="240" t="s">
        <v>11807</v>
      </c>
      <c r="D25" s="240" t="s">
        <v>834</v>
      </c>
      <c r="E25" s="71">
        <v>2017.2</v>
      </c>
      <c r="F25" s="146" t="s">
        <v>11813</v>
      </c>
      <c r="G25" s="237" t="s">
        <v>11816</v>
      </c>
      <c r="H25" s="237">
        <v>1123828574</v>
      </c>
    </row>
    <row r="26" spans="1:8" ht="39.9" customHeight="1" x14ac:dyDescent="0.2">
      <c r="A26" s="53">
        <v>2</v>
      </c>
      <c r="B26" s="237" t="s">
        <v>11809</v>
      </c>
      <c r="C26" s="240" t="s">
        <v>11807</v>
      </c>
      <c r="D26" s="240" t="s">
        <v>11812</v>
      </c>
      <c r="E26" s="71">
        <v>2017.2</v>
      </c>
      <c r="F26" s="17" t="s">
        <v>11814</v>
      </c>
      <c r="G26" s="237" t="s">
        <v>11817</v>
      </c>
      <c r="H26" s="237">
        <v>1123828582</v>
      </c>
    </row>
    <row r="27" spans="1:8" ht="39.9" customHeight="1" x14ac:dyDescent="0.2">
      <c r="A27" s="53">
        <v>3</v>
      </c>
      <c r="B27" s="237" t="s">
        <v>11810</v>
      </c>
      <c r="C27" s="240" t="s">
        <v>11807</v>
      </c>
      <c r="D27" s="240" t="s">
        <v>834</v>
      </c>
      <c r="E27" s="71">
        <v>2017.2</v>
      </c>
      <c r="F27" s="17" t="s">
        <v>11815</v>
      </c>
      <c r="G27" s="237" t="s">
        <v>11818</v>
      </c>
      <c r="H27" s="237">
        <v>1123828590</v>
      </c>
    </row>
    <row r="28" spans="1:8" ht="39.9" customHeight="1" x14ac:dyDescent="0.2">
      <c r="A28" s="53">
        <v>4</v>
      </c>
      <c r="B28" s="237" t="s">
        <v>11811</v>
      </c>
      <c r="C28" s="240" t="s">
        <v>11807</v>
      </c>
      <c r="D28" s="240" t="s">
        <v>834</v>
      </c>
      <c r="E28" s="71">
        <v>2017.2</v>
      </c>
      <c r="F28" s="17" t="s">
        <v>11815</v>
      </c>
      <c r="G28" s="237" t="s">
        <v>11819</v>
      </c>
      <c r="H28" s="237">
        <v>1123828608</v>
      </c>
    </row>
    <row r="39" spans="2:8" ht="39.9" customHeight="1" x14ac:dyDescent="0.2">
      <c r="B39" s="57"/>
      <c r="C39" s="57"/>
      <c r="D39" s="57"/>
      <c r="E39" s="57"/>
      <c r="F39" s="57"/>
      <c r="G39" s="57"/>
      <c r="H39" s="57"/>
    </row>
    <row r="40" spans="2:8" ht="39.9" customHeight="1" x14ac:dyDescent="0.2">
      <c r="B40" s="57"/>
      <c r="C40" s="57"/>
      <c r="D40" s="57"/>
      <c r="E40" s="57"/>
      <c r="F40" s="57"/>
      <c r="G40" s="57"/>
      <c r="H40" s="57"/>
    </row>
    <row r="41" spans="2:8" ht="39.9" customHeight="1" x14ac:dyDescent="0.2">
      <c r="B41" s="57"/>
      <c r="C41" s="57"/>
      <c r="D41" s="57"/>
      <c r="E41" s="57"/>
      <c r="F41" s="57"/>
      <c r="G41" s="57"/>
      <c r="H41" s="57"/>
    </row>
  </sheetData>
  <phoneticPr fontId="5"/>
  <pageMargins left="0.23622047244094491" right="0.23622047244094491" top="0.74803149606299213" bottom="0.74803149606299213" header="0.31496062992125984" footer="0.31496062992125984"/>
  <pageSetup paperSize="9" scale="63" orientation="portrait" verticalDpi="300" r:id="rId1"/>
  <headerFooter>
    <oddHeader>&amp;C&amp;"-,太字"&amp;20特別貸出用図書セット(調べ学習用セット　いのち)</oddHeader>
  </headerFooter>
  <rowBreaks count="3" manualBreakCount="3">
    <brk id="9" max="16383" man="1"/>
    <brk id="16" max="16383" man="1"/>
    <brk id="22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4"/>
  </sheetPr>
  <dimension ref="A1:J243"/>
  <sheetViews>
    <sheetView view="pageBreakPreview" topLeftCell="A136" zoomScale="80" zoomScaleNormal="100" zoomScaleSheetLayoutView="80" workbookViewId="0">
      <selection activeCell="C145" sqref="C145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7.5546875" style="57" customWidth="1"/>
    <col min="9" max="16384" width="12.6640625" style="231"/>
  </cols>
  <sheetData>
    <row r="1" spans="1:10" ht="39.9" customHeight="1" x14ac:dyDescent="0.2">
      <c r="B1" s="192" t="s">
        <v>16492</v>
      </c>
    </row>
    <row r="2" spans="1:10" ht="39.9" customHeight="1" x14ac:dyDescent="0.2">
      <c r="B2" s="192" t="s">
        <v>80</v>
      </c>
    </row>
    <row r="3" spans="1:10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10" ht="39.9" customHeight="1" thickTop="1" x14ac:dyDescent="0.2">
      <c r="A4" s="57">
        <v>1</v>
      </c>
      <c r="B4" s="17" t="s">
        <v>3308</v>
      </c>
      <c r="C4" s="17" t="s">
        <v>3309</v>
      </c>
      <c r="D4" s="17" t="s">
        <v>1940</v>
      </c>
      <c r="E4" s="56">
        <v>40238</v>
      </c>
      <c r="F4" s="17" t="s">
        <v>753</v>
      </c>
      <c r="G4" s="17" t="s">
        <v>4231</v>
      </c>
      <c r="H4" s="17">
        <v>7180010261</v>
      </c>
    </row>
    <row r="5" spans="1:10" ht="39.9" customHeight="1" x14ac:dyDescent="0.2">
      <c r="A5" s="57">
        <v>2</v>
      </c>
      <c r="B5" s="17" t="s">
        <v>3310</v>
      </c>
      <c r="C5" s="17" t="s">
        <v>3311</v>
      </c>
      <c r="D5" s="17" t="s">
        <v>357</v>
      </c>
      <c r="E5" s="56">
        <v>39142</v>
      </c>
      <c r="F5" s="17" t="s">
        <v>753</v>
      </c>
      <c r="G5" s="17" t="s">
        <v>4232</v>
      </c>
      <c r="H5" s="17">
        <v>7180010279</v>
      </c>
    </row>
    <row r="6" spans="1:10" ht="39.9" customHeight="1" x14ac:dyDescent="0.2">
      <c r="A6" s="57">
        <v>3</v>
      </c>
      <c r="B6" s="17" t="s">
        <v>3312</v>
      </c>
      <c r="C6" s="17" t="s">
        <v>3313</v>
      </c>
      <c r="D6" s="17" t="s">
        <v>322</v>
      </c>
      <c r="E6" s="56">
        <v>38718</v>
      </c>
      <c r="F6" s="17" t="s">
        <v>753</v>
      </c>
      <c r="G6" s="17" t="s">
        <v>4233</v>
      </c>
      <c r="H6" s="17">
        <v>7180010287</v>
      </c>
    </row>
    <row r="7" spans="1:10" ht="39.9" customHeight="1" x14ac:dyDescent="0.2">
      <c r="A7" s="57">
        <v>4</v>
      </c>
      <c r="B7" s="17" t="s">
        <v>166</v>
      </c>
      <c r="C7" s="17" t="s">
        <v>438</v>
      </c>
      <c r="D7" s="17" t="s">
        <v>439</v>
      </c>
      <c r="E7" s="56">
        <v>39873</v>
      </c>
      <c r="F7" s="17" t="s">
        <v>753</v>
      </c>
      <c r="G7" s="17" t="s">
        <v>4234</v>
      </c>
      <c r="H7" s="17">
        <v>7180010295</v>
      </c>
    </row>
    <row r="8" spans="1:10" ht="39.9" customHeight="1" x14ac:dyDescent="0.2">
      <c r="A8" s="57">
        <v>5</v>
      </c>
      <c r="B8" s="17" t="s">
        <v>437</v>
      </c>
      <c r="C8" s="17" t="s">
        <v>438</v>
      </c>
      <c r="D8" s="17" t="s">
        <v>439</v>
      </c>
      <c r="E8" s="56">
        <v>40179</v>
      </c>
      <c r="F8" s="17" t="s">
        <v>753</v>
      </c>
      <c r="G8" s="17" t="s">
        <v>4235</v>
      </c>
      <c r="H8" s="17">
        <v>7180010303</v>
      </c>
    </row>
    <row r="9" spans="1:10" ht="39.9" customHeight="1" x14ac:dyDescent="0.2">
      <c r="A9" s="57">
        <v>6</v>
      </c>
      <c r="B9" s="17" t="s">
        <v>3314</v>
      </c>
      <c r="C9" s="17" t="s">
        <v>438</v>
      </c>
      <c r="D9" s="17" t="s">
        <v>439</v>
      </c>
      <c r="E9" s="56">
        <v>40544</v>
      </c>
      <c r="F9" s="17" t="s">
        <v>753</v>
      </c>
      <c r="G9" s="17" t="s">
        <v>4236</v>
      </c>
      <c r="H9" s="17">
        <v>7180010311</v>
      </c>
    </row>
    <row r="10" spans="1:10" ht="39.9" customHeight="1" x14ac:dyDescent="0.2">
      <c r="A10" s="57">
        <v>7</v>
      </c>
      <c r="B10" s="17" t="s">
        <v>3315</v>
      </c>
      <c r="C10" s="17"/>
      <c r="D10" s="17" t="s">
        <v>2892</v>
      </c>
      <c r="E10" s="56">
        <v>39539</v>
      </c>
      <c r="F10" s="17" t="s">
        <v>753</v>
      </c>
      <c r="G10" s="17" t="s">
        <v>4237</v>
      </c>
      <c r="H10" s="17">
        <v>7180010329</v>
      </c>
    </row>
    <row r="11" spans="1:10" ht="39.9" customHeight="1" x14ac:dyDescent="0.2">
      <c r="B11" s="192" t="s">
        <v>81</v>
      </c>
    </row>
    <row r="12" spans="1:10" ht="39.9" customHeight="1" thickBot="1" x14ac:dyDescent="0.25">
      <c r="B12" s="13" t="s">
        <v>5362</v>
      </c>
      <c r="C12" s="13" t="s">
        <v>5363</v>
      </c>
      <c r="D12" s="13" t="s">
        <v>5364</v>
      </c>
      <c r="E12" s="13" t="s">
        <v>5365</v>
      </c>
      <c r="F12" s="13" t="s">
        <v>5366</v>
      </c>
      <c r="G12" s="13" t="s">
        <v>5368</v>
      </c>
      <c r="H12" s="186" t="s">
        <v>5367</v>
      </c>
    </row>
    <row r="13" spans="1:10" ht="39.9" customHeight="1" thickTop="1" x14ac:dyDescent="0.2">
      <c r="A13" s="57">
        <v>1</v>
      </c>
      <c r="B13" s="17" t="s">
        <v>3316</v>
      </c>
      <c r="C13" s="17" t="s">
        <v>3317</v>
      </c>
      <c r="D13" s="17" t="s">
        <v>357</v>
      </c>
      <c r="E13" s="56">
        <v>39873</v>
      </c>
      <c r="F13" s="17" t="s">
        <v>765</v>
      </c>
      <c r="G13" s="17" t="s">
        <v>4231</v>
      </c>
      <c r="H13" s="100">
        <v>7180012721</v>
      </c>
    </row>
    <row r="14" spans="1:10" ht="39.9" customHeight="1" x14ac:dyDescent="0.2">
      <c r="A14" s="57">
        <v>2</v>
      </c>
      <c r="B14" s="17" t="s">
        <v>3318</v>
      </c>
      <c r="C14" s="17" t="s">
        <v>3317</v>
      </c>
      <c r="D14" s="17" t="s">
        <v>357</v>
      </c>
      <c r="E14" s="56">
        <v>39873</v>
      </c>
      <c r="F14" s="17" t="s">
        <v>765</v>
      </c>
      <c r="G14" s="17" t="s">
        <v>4232</v>
      </c>
      <c r="H14" s="100">
        <v>7180012739</v>
      </c>
    </row>
    <row r="15" spans="1:10" ht="39.9" customHeight="1" x14ac:dyDescent="0.2">
      <c r="A15" s="57">
        <v>3</v>
      </c>
      <c r="B15" s="17" t="s">
        <v>3319</v>
      </c>
      <c r="C15" s="17" t="s">
        <v>3317</v>
      </c>
      <c r="D15" s="17" t="s">
        <v>357</v>
      </c>
      <c r="E15" s="56">
        <v>39873</v>
      </c>
      <c r="F15" s="17" t="s">
        <v>765</v>
      </c>
      <c r="G15" s="17" t="s">
        <v>4233</v>
      </c>
      <c r="H15" s="100">
        <v>7180012747</v>
      </c>
      <c r="J15" s="379"/>
    </row>
    <row r="16" spans="1:10" ht="39.9" customHeight="1" x14ac:dyDescent="0.2">
      <c r="A16" s="57">
        <v>4</v>
      </c>
      <c r="B16" s="17" t="s">
        <v>3320</v>
      </c>
      <c r="C16" s="17" t="s">
        <v>3317</v>
      </c>
      <c r="D16" s="17" t="s">
        <v>357</v>
      </c>
      <c r="E16" s="56">
        <v>39873</v>
      </c>
      <c r="F16" s="17" t="s">
        <v>765</v>
      </c>
      <c r="G16" s="17" t="s">
        <v>4234</v>
      </c>
      <c r="H16" s="100">
        <v>7180012754</v>
      </c>
    </row>
    <row r="17" spans="1:8" ht="39.9" customHeight="1" x14ac:dyDescent="0.2">
      <c r="A17" s="57">
        <v>5</v>
      </c>
      <c r="B17" s="17" t="s">
        <v>3321</v>
      </c>
      <c r="C17" s="17" t="s">
        <v>3317</v>
      </c>
      <c r="D17" s="17" t="s">
        <v>357</v>
      </c>
      <c r="E17" s="56">
        <v>39873</v>
      </c>
      <c r="F17" s="17" t="s">
        <v>765</v>
      </c>
      <c r="G17" s="17" t="s">
        <v>4235</v>
      </c>
      <c r="H17" s="100">
        <v>7180012762</v>
      </c>
    </row>
    <row r="18" spans="1:8" ht="39.9" customHeight="1" x14ac:dyDescent="0.2">
      <c r="B18" s="192" t="s">
        <v>82</v>
      </c>
    </row>
    <row r="19" spans="1:8" ht="39.9" customHeight="1" thickBot="1" x14ac:dyDescent="0.25">
      <c r="B19" s="13" t="s">
        <v>5362</v>
      </c>
      <c r="C19" s="13" t="s">
        <v>5363</v>
      </c>
      <c r="D19" s="13" t="s">
        <v>5364</v>
      </c>
      <c r="E19" s="13" t="s">
        <v>5365</v>
      </c>
      <c r="F19" s="13" t="s">
        <v>5366</v>
      </c>
      <c r="G19" s="13" t="s">
        <v>5368</v>
      </c>
      <c r="H19" s="186" t="s">
        <v>5367</v>
      </c>
    </row>
    <row r="20" spans="1:8" ht="39.9" customHeight="1" thickTop="1" x14ac:dyDescent="0.2">
      <c r="A20" s="57">
        <v>1</v>
      </c>
      <c r="B20" s="17" t="s">
        <v>3322</v>
      </c>
      <c r="C20" s="17" t="s">
        <v>3317</v>
      </c>
      <c r="D20" s="17" t="s">
        <v>357</v>
      </c>
      <c r="E20" s="56">
        <v>39873</v>
      </c>
      <c r="F20" s="17" t="s">
        <v>765</v>
      </c>
      <c r="G20" s="17" t="s">
        <v>4238</v>
      </c>
      <c r="H20" s="100">
        <v>7180012770</v>
      </c>
    </row>
    <row r="21" spans="1:8" ht="39.9" customHeight="1" x14ac:dyDescent="0.2">
      <c r="A21" s="57">
        <v>2</v>
      </c>
      <c r="B21" s="17" t="s">
        <v>3323</v>
      </c>
      <c r="C21" s="17" t="s">
        <v>3317</v>
      </c>
      <c r="D21" s="17" t="s">
        <v>357</v>
      </c>
      <c r="E21" s="56">
        <v>39873</v>
      </c>
      <c r="F21" s="17" t="s">
        <v>765</v>
      </c>
      <c r="G21" s="17" t="s">
        <v>4239</v>
      </c>
      <c r="H21" s="100">
        <v>7180012788</v>
      </c>
    </row>
    <row r="22" spans="1:8" ht="39.9" customHeight="1" x14ac:dyDescent="0.2">
      <c r="A22" s="57">
        <v>3</v>
      </c>
      <c r="B22" s="17" t="s">
        <v>3324</v>
      </c>
      <c r="C22" s="17" t="s">
        <v>3317</v>
      </c>
      <c r="D22" s="17" t="s">
        <v>357</v>
      </c>
      <c r="E22" s="56">
        <v>39873</v>
      </c>
      <c r="F22" s="17" t="s">
        <v>765</v>
      </c>
      <c r="G22" s="17" t="s">
        <v>4240</v>
      </c>
      <c r="H22" s="100">
        <v>7180012796</v>
      </c>
    </row>
    <row r="23" spans="1:8" ht="39.9" customHeight="1" x14ac:dyDescent="0.2">
      <c r="A23" s="57">
        <v>4</v>
      </c>
      <c r="B23" s="17" t="s">
        <v>3325</v>
      </c>
      <c r="C23" s="17" t="s">
        <v>3317</v>
      </c>
      <c r="D23" s="17" t="s">
        <v>357</v>
      </c>
      <c r="E23" s="56">
        <v>39873</v>
      </c>
      <c r="F23" s="17" t="s">
        <v>765</v>
      </c>
      <c r="G23" s="17" t="s">
        <v>4241</v>
      </c>
      <c r="H23" s="100">
        <v>7180012804</v>
      </c>
    </row>
    <row r="24" spans="1:8" ht="39.9" customHeight="1" x14ac:dyDescent="0.2">
      <c r="A24" s="57">
        <v>5</v>
      </c>
      <c r="B24" s="17" t="s">
        <v>3326</v>
      </c>
      <c r="C24" s="17" t="s">
        <v>3317</v>
      </c>
      <c r="D24" s="17" t="s">
        <v>357</v>
      </c>
      <c r="E24" s="56">
        <v>39873</v>
      </c>
      <c r="F24" s="17" t="s">
        <v>765</v>
      </c>
      <c r="G24" s="17" t="s">
        <v>4242</v>
      </c>
      <c r="H24" s="100">
        <v>7180012812</v>
      </c>
    </row>
    <row r="25" spans="1:8" ht="39.9" customHeight="1" x14ac:dyDescent="0.2">
      <c r="B25" s="192" t="s">
        <v>83</v>
      </c>
    </row>
    <row r="26" spans="1:8" ht="39.9" customHeight="1" thickBot="1" x14ac:dyDescent="0.25">
      <c r="B26" s="13" t="s">
        <v>5362</v>
      </c>
      <c r="C26" s="13" t="s">
        <v>5363</v>
      </c>
      <c r="D26" s="13" t="s">
        <v>5364</v>
      </c>
      <c r="E26" s="13" t="s">
        <v>5365</v>
      </c>
      <c r="F26" s="13" t="s">
        <v>5366</v>
      </c>
      <c r="G26" s="13" t="s">
        <v>5368</v>
      </c>
      <c r="H26" s="186" t="s">
        <v>5367</v>
      </c>
    </row>
    <row r="27" spans="1:8" ht="39.9" customHeight="1" thickTop="1" x14ac:dyDescent="0.2">
      <c r="A27" s="57">
        <v>1</v>
      </c>
      <c r="B27" s="17" t="s">
        <v>3327</v>
      </c>
      <c r="C27" s="17" t="s">
        <v>3328</v>
      </c>
      <c r="D27" s="17" t="s">
        <v>357</v>
      </c>
      <c r="E27" s="56">
        <v>40238</v>
      </c>
      <c r="F27" s="17" t="s">
        <v>765</v>
      </c>
      <c r="G27" s="17" t="s">
        <v>4243</v>
      </c>
      <c r="H27" s="100">
        <v>7180012820</v>
      </c>
    </row>
    <row r="28" spans="1:8" ht="39.9" customHeight="1" x14ac:dyDescent="0.2">
      <c r="A28" s="57">
        <v>2</v>
      </c>
      <c r="B28" s="17" t="s">
        <v>3329</v>
      </c>
      <c r="C28" s="17" t="s">
        <v>3330</v>
      </c>
      <c r="D28" s="17" t="s">
        <v>357</v>
      </c>
      <c r="E28" s="56">
        <v>40238</v>
      </c>
      <c r="F28" s="17" t="s">
        <v>765</v>
      </c>
      <c r="G28" s="17" t="s">
        <v>4244</v>
      </c>
      <c r="H28" s="100">
        <v>7180012838</v>
      </c>
    </row>
    <row r="29" spans="1:8" ht="39.9" customHeight="1" x14ac:dyDescent="0.2">
      <c r="A29" s="57">
        <v>3</v>
      </c>
      <c r="B29" s="17" t="s">
        <v>3331</v>
      </c>
      <c r="C29" s="17" t="s">
        <v>3332</v>
      </c>
      <c r="D29" s="17" t="s">
        <v>357</v>
      </c>
      <c r="E29" s="56">
        <v>40238</v>
      </c>
      <c r="F29" s="17" t="s">
        <v>765</v>
      </c>
      <c r="G29" s="17" t="s">
        <v>4245</v>
      </c>
      <c r="H29" s="100">
        <v>7180012846</v>
      </c>
    </row>
    <row r="30" spans="1:8" ht="39.9" customHeight="1" x14ac:dyDescent="0.2">
      <c r="A30" s="57">
        <v>4</v>
      </c>
      <c r="B30" s="17" t="s">
        <v>3333</v>
      </c>
      <c r="C30" s="17" t="s">
        <v>3334</v>
      </c>
      <c r="D30" s="17" t="s">
        <v>357</v>
      </c>
      <c r="E30" s="56">
        <v>40238</v>
      </c>
      <c r="F30" s="17" t="s">
        <v>765</v>
      </c>
      <c r="G30" s="17" t="s">
        <v>4246</v>
      </c>
      <c r="H30" s="100">
        <v>7180012853</v>
      </c>
    </row>
    <row r="31" spans="1:8" ht="39.9" customHeight="1" x14ac:dyDescent="0.2">
      <c r="A31" s="57">
        <v>5</v>
      </c>
      <c r="B31" s="17" t="s">
        <v>3335</v>
      </c>
      <c r="C31" s="17" t="s">
        <v>3328</v>
      </c>
      <c r="D31" s="17" t="s">
        <v>357</v>
      </c>
      <c r="E31" s="56">
        <v>40238</v>
      </c>
      <c r="F31" s="17" t="s">
        <v>765</v>
      </c>
      <c r="G31" s="17" t="s">
        <v>4247</v>
      </c>
      <c r="H31" s="100">
        <v>7180012861</v>
      </c>
    </row>
    <row r="32" spans="1:8" ht="39.9" customHeight="1" x14ac:dyDescent="0.2">
      <c r="B32" s="192" t="s">
        <v>84</v>
      </c>
    </row>
    <row r="33" spans="1:8" ht="39.9" customHeight="1" thickBot="1" x14ac:dyDescent="0.25">
      <c r="B33" s="13" t="s">
        <v>5362</v>
      </c>
      <c r="C33" s="13" t="s">
        <v>5363</v>
      </c>
      <c r="D33" s="13" t="s">
        <v>5364</v>
      </c>
      <c r="E33" s="13" t="s">
        <v>5365</v>
      </c>
      <c r="F33" s="13" t="s">
        <v>5366</v>
      </c>
      <c r="G33" s="13" t="s">
        <v>5368</v>
      </c>
      <c r="H33" s="186" t="s">
        <v>5367</v>
      </c>
    </row>
    <row r="34" spans="1:8" ht="39.9" customHeight="1" thickTop="1" x14ac:dyDescent="0.2">
      <c r="A34" s="57">
        <v>1</v>
      </c>
      <c r="B34" s="17" t="s">
        <v>3336</v>
      </c>
      <c r="C34" s="17"/>
      <c r="D34" s="17" t="s">
        <v>363</v>
      </c>
      <c r="E34" s="56">
        <v>40575</v>
      </c>
      <c r="F34" s="17" t="s">
        <v>765</v>
      </c>
      <c r="G34" s="17" t="s">
        <v>4248</v>
      </c>
      <c r="H34" s="100">
        <v>7180012879</v>
      </c>
    </row>
    <row r="35" spans="1:8" ht="39.9" customHeight="1" x14ac:dyDescent="0.2">
      <c r="A35" s="57">
        <v>2</v>
      </c>
      <c r="B35" s="17" t="s">
        <v>3337</v>
      </c>
      <c r="C35" s="17"/>
      <c r="D35" s="17" t="s">
        <v>363</v>
      </c>
      <c r="E35" s="56">
        <v>40575</v>
      </c>
      <c r="F35" s="17" t="s">
        <v>765</v>
      </c>
      <c r="G35" s="17" t="s">
        <v>4249</v>
      </c>
      <c r="H35" s="100">
        <v>7180012887</v>
      </c>
    </row>
    <row r="36" spans="1:8" ht="39.9" customHeight="1" x14ac:dyDescent="0.2">
      <c r="A36" s="57">
        <v>3</v>
      </c>
      <c r="B36" s="17" t="s">
        <v>3338</v>
      </c>
      <c r="C36" s="17"/>
      <c r="D36" s="17" t="s">
        <v>363</v>
      </c>
      <c r="E36" s="56">
        <v>40575</v>
      </c>
      <c r="F36" s="17" t="s">
        <v>765</v>
      </c>
      <c r="G36" s="17" t="s">
        <v>4250</v>
      </c>
      <c r="H36" s="100">
        <v>7180012895</v>
      </c>
    </row>
    <row r="37" spans="1:8" ht="39.9" customHeight="1" x14ac:dyDescent="0.2">
      <c r="A37" s="57">
        <v>4</v>
      </c>
      <c r="B37" s="78" t="s">
        <v>3339</v>
      </c>
      <c r="C37" s="78"/>
      <c r="D37" s="78" t="s">
        <v>363</v>
      </c>
      <c r="E37" s="233">
        <v>40575</v>
      </c>
      <c r="F37" s="78" t="s">
        <v>765</v>
      </c>
      <c r="G37" s="78" t="s">
        <v>4251</v>
      </c>
      <c r="H37" s="359">
        <v>7180012903</v>
      </c>
    </row>
    <row r="38" spans="1:8" ht="39.9" customHeight="1" x14ac:dyDescent="0.2">
      <c r="A38" s="57">
        <v>5</v>
      </c>
      <c r="B38" s="17" t="s">
        <v>3340</v>
      </c>
      <c r="C38" s="17"/>
      <c r="D38" s="17" t="s">
        <v>363</v>
      </c>
      <c r="E38" s="56">
        <v>40575</v>
      </c>
      <c r="F38" s="17" t="s">
        <v>765</v>
      </c>
      <c r="G38" s="17" t="s">
        <v>4252</v>
      </c>
      <c r="H38" s="100">
        <v>7180012911</v>
      </c>
    </row>
    <row r="39" spans="1:8" ht="39.9" customHeight="1" x14ac:dyDescent="0.2">
      <c r="A39" s="57">
        <v>6</v>
      </c>
      <c r="B39" s="17" t="s">
        <v>3341</v>
      </c>
      <c r="C39" s="17"/>
      <c r="D39" s="17" t="s">
        <v>363</v>
      </c>
      <c r="E39" s="56">
        <v>40575</v>
      </c>
      <c r="F39" s="17" t="s">
        <v>765</v>
      </c>
      <c r="G39" s="17" t="s">
        <v>4253</v>
      </c>
      <c r="H39" s="100">
        <v>7180012929</v>
      </c>
    </row>
    <row r="40" spans="1:8" ht="39.9" customHeight="1" x14ac:dyDescent="0.2">
      <c r="A40" s="57">
        <v>7</v>
      </c>
      <c r="B40" s="17" t="s">
        <v>3342</v>
      </c>
      <c r="C40" s="17"/>
      <c r="D40" s="17" t="s">
        <v>363</v>
      </c>
      <c r="E40" s="56">
        <v>40575</v>
      </c>
      <c r="F40" s="17" t="s">
        <v>765</v>
      </c>
      <c r="G40" s="17" t="s">
        <v>4254</v>
      </c>
      <c r="H40" s="100">
        <v>7180012937</v>
      </c>
    </row>
    <row r="41" spans="1:8" ht="39.9" customHeight="1" x14ac:dyDescent="0.2">
      <c r="B41" s="192" t="s">
        <v>85</v>
      </c>
    </row>
    <row r="42" spans="1:8" ht="39.9" customHeight="1" thickBot="1" x14ac:dyDescent="0.25">
      <c r="B42" s="13" t="s">
        <v>5362</v>
      </c>
      <c r="C42" s="13" t="s">
        <v>5363</v>
      </c>
      <c r="D42" s="13" t="s">
        <v>5364</v>
      </c>
      <c r="E42" s="13" t="s">
        <v>5365</v>
      </c>
      <c r="F42" s="13" t="s">
        <v>5366</v>
      </c>
      <c r="G42" s="13" t="s">
        <v>5368</v>
      </c>
      <c r="H42" s="186" t="s">
        <v>5367</v>
      </c>
    </row>
    <row r="43" spans="1:8" ht="61.8" customHeight="1" thickTop="1" x14ac:dyDescent="0.2">
      <c r="A43" s="57">
        <v>1</v>
      </c>
      <c r="B43" s="17" t="s">
        <v>3343</v>
      </c>
      <c r="C43" s="17" t="s">
        <v>3344</v>
      </c>
      <c r="D43" s="17" t="s">
        <v>1481</v>
      </c>
      <c r="E43" s="56">
        <v>40513</v>
      </c>
      <c r="F43" s="17" t="s">
        <v>765</v>
      </c>
      <c r="G43" s="17" t="s">
        <v>4255</v>
      </c>
      <c r="H43" s="100">
        <v>7180012945</v>
      </c>
    </row>
    <row r="44" spans="1:8" ht="61.8" customHeight="1" x14ac:dyDescent="0.2">
      <c r="A44" s="57">
        <v>2</v>
      </c>
      <c r="B44" s="17" t="s">
        <v>3345</v>
      </c>
      <c r="C44" s="17" t="s">
        <v>3344</v>
      </c>
      <c r="D44" s="17" t="s">
        <v>1481</v>
      </c>
      <c r="E44" s="56">
        <v>40575</v>
      </c>
      <c r="F44" s="17" t="s">
        <v>765</v>
      </c>
      <c r="G44" s="17" t="s">
        <v>4256</v>
      </c>
      <c r="H44" s="100">
        <v>7180012952</v>
      </c>
    </row>
    <row r="45" spans="1:8" ht="61.8" customHeight="1" x14ac:dyDescent="0.2">
      <c r="A45" s="57">
        <v>3</v>
      </c>
      <c r="B45" s="17" t="s">
        <v>3346</v>
      </c>
      <c r="C45" s="17" t="s">
        <v>3344</v>
      </c>
      <c r="D45" s="17" t="s">
        <v>1481</v>
      </c>
      <c r="E45" s="56">
        <v>40634</v>
      </c>
      <c r="F45" s="17" t="s">
        <v>765</v>
      </c>
      <c r="G45" s="17" t="s">
        <v>4257</v>
      </c>
      <c r="H45" s="100">
        <v>7180012960</v>
      </c>
    </row>
    <row r="46" spans="1:8" ht="61.8" customHeight="1" x14ac:dyDescent="0.2">
      <c r="A46" s="57">
        <v>4</v>
      </c>
      <c r="B46" s="17" t="s">
        <v>3347</v>
      </c>
      <c r="C46" s="17" t="s">
        <v>438</v>
      </c>
      <c r="D46" s="17" t="s">
        <v>439</v>
      </c>
      <c r="E46" s="56">
        <v>41000</v>
      </c>
      <c r="F46" s="17" t="s">
        <v>765</v>
      </c>
      <c r="G46" s="17" t="s">
        <v>4258</v>
      </c>
      <c r="H46" s="100">
        <v>7180012978</v>
      </c>
    </row>
    <row r="47" spans="1:8" ht="39.9" customHeight="1" x14ac:dyDescent="0.2">
      <c r="B47" s="192" t="s">
        <v>86</v>
      </c>
    </row>
    <row r="48" spans="1:8" ht="39.9" customHeight="1" thickBot="1" x14ac:dyDescent="0.25">
      <c r="B48" s="13" t="s">
        <v>5362</v>
      </c>
      <c r="C48" s="13" t="s">
        <v>5363</v>
      </c>
      <c r="D48" s="13" t="s">
        <v>5364</v>
      </c>
      <c r="E48" s="13" t="s">
        <v>5365</v>
      </c>
      <c r="F48" s="13" t="s">
        <v>5366</v>
      </c>
      <c r="G48" s="13" t="s">
        <v>5368</v>
      </c>
      <c r="H48" s="186" t="s">
        <v>5367</v>
      </c>
    </row>
    <row r="49" spans="1:8" ht="39.9" customHeight="1" thickTop="1" x14ac:dyDescent="0.2">
      <c r="A49" s="57">
        <v>1</v>
      </c>
      <c r="B49" s="17" t="s">
        <v>3348</v>
      </c>
      <c r="C49" s="17" t="s">
        <v>3349</v>
      </c>
      <c r="D49" s="17" t="s">
        <v>233</v>
      </c>
      <c r="E49" s="17">
        <v>2010.3</v>
      </c>
      <c r="F49" s="17" t="s">
        <v>766</v>
      </c>
      <c r="G49" s="17" t="s">
        <v>4231</v>
      </c>
      <c r="H49" s="100">
        <v>7180018447</v>
      </c>
    </row>
    <row r="50" spans="1:8" ht="39.9" customHeight="1" x14ac:dyDescent="0.2">
      <c r="A50" s="57">
        <v>2</v>
      </c>
      <c r="B50" s="17" t="s">
        <v>3350</v>
      </c>
      <c r="C50" s="17" t="s">
        <v>3351</v>
      </c>
      <c r="D50" s="17" t="s">
        <v>233</v>
      </c>
      <c r="E50" s="17">
        <v>2010.3</v>
      </c>
      <c r="F50" s="17" t="s">
        <v>766</v>
      </c>
      <c r="G50" s="17" t="s">
        <v>4232</v>
      </c>
      <c r="H50" s="100">
        <v>7180018454</v>
      </c>
    </row>
    <row r="51" spans="1:8" ht="39.9" customHeight="1" x14ac:dyDescent="0.2">
      <c r="A51" s="57">
        <v>3</v>
      </c>
      <c r="B51" s="78" t="s">
        <v>3352</v>
      </c>
      <c r="C51" s="78" t="s">
        <v>3349</v>
      </c>
      <c r="D51" s="78" t="s">
        <v>233</v>
      </c>
      <c r="E51" s="78">
        <v>2010.3</v>
      </c>
      <c r="F51" s="78" t="s">
        <v>766</v>
      </c>
      <c r="G51" s="78" t="s">
        <v>4233</v>
      </c>
      <c r="H51" s="359">
        <v>7180018462</v>
      </c>
    </row>
    <row r="52" spans="1:8" ht="39.9" customHeight="1" x14ac:dyDescent="0.2">
      <c r="A52" s="57">
        <v>4</v>
      </c>
      <c r="B52" s="17" t="s">
        <v>3353</v>
      </c>
      <c r="C52" s="17" t="s">
        <v>3349</v>
      </c>
      <c r="D52" s="17" t="s">
        <v>233</v>
      </c>
      <c r="E52" s="17">
        <v>2010.3</v>
      </c>
      <c r="F52" s="17" t="s">
        <v>766</v>
      </c>
      <c r="G52" s="17" t="s">
        <v>4234</v>
      </c>
      <c r="H52" s="100">
        <v>7180018470</v>
      </c>
    </row>
    <row r="53" spans="1:8" ht="39.9" customHeight="1" x14ac:dyDescent="0.2">
      <c r="A53" s="57">
        <v>5</v>
      </c>
      <c r="B53" s="17" t="s">
        <v>3354</v>
      </c>
      <c r="C53" s="17" t="s">
        <v>3355</v>
      </c>
      <c r="D53" s="17" t="s">
        <v>233</v>
      </c>
      <c r="E53" s="17">
        <v>2010.3</v>
      </c>
      <c r="F53" s="17" t="s">
        <v>766</v>
      </c>
      <c r="G53" s="17" t="s">
        <v>4235</v>
      </c>
      <c r="H53" s="100">
        <v>7180018488</v>
      </c>
    </row>
    <row r="54" spans="1:8" ht="39.9" customHeight="1" x14ac:dyDescent="0.2">
      <c r="B54" s="192" t="s">
        <v>87</v>
      </c>
    </row>
    <row r="55" spans="1:8" ht="39.9" customHeight="1" thickBot="1" x14ac:dyDescent="0.25">
      <c r="B55" s="13" t="s">
        <v>5362</v>
      </c>
      <c r="C55" s="13" t="s">
        <v>5363</v>
      </c>
      <c r="D55" s="13" t="s">
        <v>5364</v>
      </c>
      <c r="E55" s="13" t="s">
        <v>5365</v>
      </c>
      <c r="F55" s="13" t="s">
        <v>5366</v>
      </c>
      <c r="G55" s="13" t="s">
        <v>5368</v>
      </c>
      <c r="H55" s="186" t="s">
        <v>5367</v>
      </c>
    </row>
    <row r="56" spans="1:8" ht="39.9" customHeight="1" thickTop="1" x14ac:dyDescent="0.2">
      <c r="A56" s="57">
        <v>1</v>
      </c>
      <c r="B56" s="17" t="s">
        <v>3356</v>
      </c>
      <c r="C56" s="17"/>
      <c r="D56" s="17" t="s">
        <v>233</v>
      </c>
      <c r="E56" s="17">
        <v>2011.3</v>
      </c>
      <c r="F56" s="17" t="s">
        <v>766</v>
      </c>
      <c r="G56" s="17" t="s">
        <v>4238</v>
      </c>
      <c r="H56" s="100">
        <v>7180018496</v>
      </c>
    </row>
    <row r="57" spans="1:8" ht="39.9" customHeight="1" x14ac:dyDescent="0.2">
      <c r="A57" s="57">
        <v>2</v>
      </c>
      <c r="B57" s="17" t="s">
        <v>3357</v>
      </c>
      <c r="C57" s="17"/>
      <c r="D57" s="17" t="s">
        <v>233</v>
      </c>
      <c r="E57" s="17">
        <v>2011.3</v>
      </c>
      <c r="F57" s="17" t="s">
        <v>766</v>
      </c>
      <c r="G57" s="17" t="s">
        <v>4239</v>
      </c>
      <c r="H57" s="100">
        <v>7180018504</v>
      </c>
    </row>
    <row r="58" spans="1:8" ht="39.9" customHeight="1" x14ac:dyDescent="0.2">
      <c r="A58" s="57">
        <v>3</v>
      </c>
      <c r="B58" s="17" t="s">
        <v>3358</v>
      </c>
      <c r="C58" s="17"/>
      <c r="D58" s="17" t="s">
        <v>233</v>
      </c>
      <c r="E58" s="17">
        <v>2011.3</v>
      </c>
      <c r="F58" s="17" t="s">
        <v>766</v>
      </c>
      <c r="G58" s="17" t="s">
        <v>4240</v>
      </c>
      <c r="H58" s="100">
        <v>7180018512</v>
      </c>
    </row>
    <row r="59" spans="1:8" ht="39.9" customHeight="1" x14ac:dyDescent="0.2">
      <c r="A59" s="57">
        <v>4</v>
      </c>
      <c r="B59" s="17" t="s">
        <v>3359</v>
      </c>
      <c r="C59" s="17"/>
      <c r="D59" s="17" t="s">
        <v>233</v>
      </c>
      <c r="E59" s="17">
        <v>2011.3</v>
      </c>
      <c r="F59" s="17" t="s">
        <v>766</v>
      </c>
      <c r="G59" s="17" t="s">
        <v>4241</v>
      </c>
      <c r="H59" s="100">
        <v>7180018520</v>
      </c>
    </row>
    <row r="60" spans="1:8" ht="39.9" customHeight="1" x14ac:dyDescent="0.2">
      <c r="A60" s="57">
        <v>5</v>
      </c>
      <c r="B60" s="17" t="s">
        <v>3360</v>
      </c>
      <c r="C60" s="17"/>
      <c r="D60" s="17" t="s">
        <v>233</v>
      </c>
      <c r="E60" s="17">
        <v>2011.3</v>
      </c>
      <c r="F60" s="17" t="s">
        <v>766</v>
      </c>
      <c r="G60" s="17" t="s">
        <v>4242</v>
      </c>
      <c r="H60" s="100">
        <v>7180018538</v>
      </c>
    </row>
    <row r="61" spans="1:8" ht="39.9" customHeight="1" x14ac:dyDescent="0.2">
      <c r="B61" s="192" t="s">
        <v>88</v>
      </c>
    </row>
    <row r="62" spans="1:8" ht="39.9" customHeight="1" thickBot="1" x14ac:dyDescent="0.25">
      <c r="B62" s="13" t="s">
        <v>5362</v>
      </c>
      <c r="C62" s="13" t="s">
        <v>5363</v>
      </c>
      <c r="D62" s="13" t="s">
        <v>5364</v>
      </c>
      <c r="E62" s="13" t="s">
        <v>5365</v>
      </c>
      <c r="F62" s="13" t="s">
        <v>5366</v>
      </c>
      <c r="G62" s="13" t="s">
        <v>5368</v>
      </c>
      <c r="H62" s="186" t="s">
        <v>5367</v>
      </c>
    </row>
    <row r="63" spans="1:8" ht="39.9" customHeight="1" thickTop="1" x14ac:dyDescent="0.2">
      <c r="A63" s="57">
        <v>1</v>
      </c>
      <c r="B63" s="17" t="s">
        <v>3361</v>
      </c>
      <c r="C63" s="17"/>
      <c r="D63" s="17" t="s">
        <v>233</v>
      </c>
      <c r="E63" s="17">
        <v>2012.3</v>
      </c>
      <c r="F63" s="17" t="s">
        <v>766</v>
      </c>
      <c r="G63" s="17" t="s">
        <v>4243</v>
      </c>
      <c r="H63" s="100">
        <v>7180018546</v>
      </c>
    </row>
    <row r="64" spans="1:8" ht="39.9" customHeight="1" x14ac:dyDescent="0.2">
      <c r="A64" s="57">
        <v>2</v>
      </c>
      <c r="B64" s="17" t="s">
        <v>3362</v>
      </c>
      <c r="C64" s="17"/>
      <c r="D64" s="17" t="s">
        <v>233</v>
      </c>
      <c r="E64" s="17">
        <v>2012.3</v>
      </c>
      <c r="F64" s="17" t="s">
        <v>766</v>
      </c>
      <c r="G64" s="17" t="s">
        <v>4244</v>
      </c>
      <c r="H64" s="100">
        <v>7180018553</v>
      </c>
    </row>
    <row r="65" spans="1:8" ht="39.9" customHeight="1" x14ac:dyDescent="0.2">
      <c r="A65" s="57">
        <v>3</v>
      </c>
      <c r="B65" s="17" t="s">
        <v>3363</v>
      </c>
      <c r="C65" s="17"/>
      <c r="D65" s="17" t="s">
        <v>233</v>
      </c>
      <c r="E65" s="17">
        <v>2012.3</v>
      </c>
      <c r="F65" s="17" t="s">
        <v>766</v>
      </c>
      <c r="G65" s="17" t="s">
        <v>4245</v>
      </c>
      <c r="H65" s="100">
        <v>7180018561</v>
      </c>
    </row>
    <row r="66" spans="1:8" ht="39.9" customHeight="1" x14ac:dyDescent="0.2">
      <c r="A66" s="57">
        <v>4</v>
      </c>
      <c r="B66" s="17" t="s">
        <v>3364</v>
      </c>
      <c r="C66" s="17"/>
      <c r="D66" s="17" t="s">
        <v>233</v>
      </c>
      <c r="E66" s="17">
        <v>2012.3</v>
      </c>
      <c r="F66" s="17" t="s">
        <v>766</v>
      </c>
      <c r="G66" s="17" t="s">
        <v>4246</v>
      </c>
      <c r="H66" s="100">
        <v>7180018579</v>
      </c>
    </row>
    <row r="67" spans="1:8" ht="39.9" customHeight="1" x14ac:dyDescent="0.2">
      <c r="A67" s="57">
        <v>5</v>
      </c>
      <c r="B67" s="17" t="s">
        <v>3365</v>
      </c>
      <c r="C67" s="17"/>
      <c r="D67" s="17" t="s">
        <v>233</v>
      </c>
      <c r="E67" s="17">
        <v>2012.3</v>
      </c>
      <c r="F67" s="17" t="s">
        <v>766</v>
      </c>
      <c r="G67" s="17" t="s">
        <v>4247</v>
      </c>
      <c r="H67" s="100">
        <v>7180018587</v>
      </c>
    </row>
    <row r="68" spans="1:8" ht="39.9" customHeight="1" x14ac:dyDescent="0.2">
      <c r="B68" s="192" t="s">
        <v>89</v>
      </c>
    </row>
    <row r="69" spans="1:8" ht="39.9" customHeight="1" thickBot="1" x14ac:dyDescent="0.25">
      <c r="B69" s="13" t="s">
        <v>5362</v>
      </c>
      <c r="C69" s="13" t="s">
        <v>5363</v>
      </c>
      <c r="D69" s="13" t="s">
        <v>5364</v>
      </c>
      <c r="E69" s="13" t="s">
        <v>5365</v>
      </c>
      <c r="F69" s="13" t="s">
        <v>5366</v>
      </c>
      <c r="G69" s="13" t="s">
        <v>5368</v>
      </c>
      <c r="H69" s="186" t="s">
        <v>5367</v>
      </c>
    </row>
    <row r="70" spans="1:8" ht="39.9" customHeight="1" thickTop="1" x14ac:dyDescent="0.2">
      <c r="A70" s="57">
        <v>1</v>
      </c>
      <c r="B70" s="17" t="s">
        <v>3366</v>
      </c>
      <c r="C70" s="17"/>
      <c r="D70" s="17" t="s">
        <v>233</v>
      </c>
      <c r="E70" s="17">
        <v>2013.4</v>
      </c>
      <c r="F70" s="17" t="s">
        <v>766</v>
      </c>
      <c r="G70" s="17" t="s">
        <v>4248</v>
      </c>
      <c r="H70" s="100">
        <v>7180018595</v>
      </c>
    </row>
    <row r="71" spans="1:8" ht="39.9" customHeight="1" x14ac:dyDescent="0.2">
      <c r="A71" s="57">
        <v>2</v>
      </c>
      <c r="B71" s="17" t="s">
        <v>3367</v>
      </c>
      <c r="C71" s="17"/>
      <c r="D71" s="17" t="s">
        <v>233</v>
      </c>
      <c r="E71" s="17">
        <v>2013.4</v>
      </c>
      <c r="F71" s="17" t="s">
        <v>766</v>
      </c>
      <c r="G71" s="17" t="s">
        <v>4249</v>
      </c>
      <c r="H71" s="100">
        <v>7180018603</v>
      </c>
    </row>
    <row r="72" spans="1:8" ht="39.9" customHeight="1" x14ac:dyDescent="0.2">
      <c r="A72" s="57">
        <v>3</v>
      </c>
      <c r="B72" s="17" t="s">
        <v>3368</v>
      </c>
      <c r="C72" s="17"/>
      <c r="D72" s="17" t="s">
        <v>233</v>
      </c>
      <c r="E72" s="17">
        <v>2013.4</v>
      </c>
      <c r="F72" s="17" t="s">
        <v>766</v>
      </c>
      <c r="G72" s="17" t="s">
        <v>4250</v>
      </c>
      <c r="H72" s="100">
        <v>7180018611</v>
      </c>
    </row>
    <row r="73" spans="1:8" ht="39.9" customHeight="1" x14ac:dyDescent="0.2">
      <c r="A73" s="57">
        <v>4</v>
      </c>
      <c r="B73" s="17" t="s">
        <v>3369</v>
      </c>
      <c r="C73" s="17"/>
      <c r="D73" s="17" t="s">
        <v>233</v>
      </c>
      <c r="E73" s="17">
        <v>2013.4</v>
      </c>
      <c r="F73" s="17" t="s">
        <v>766</v>
      </c>
      <c r="G73" s="17" t="s">
        <v>4251</v>
      </c>
      <c r="H73" s="100">
        <v>7180018629</v>
      </c>
    </row>
    <row r="74" spans="1:8" ht="39.9" customHeight="1" x14ac:dyDescent="0.2">
      <c r="A74" s="57">
        <v>5</v>
      </c>
      <c r="B74" s="17" t="s">
        <v>3370</v>
      </c>
      <c r="C74" s="17"/>
      <c r="D74" s="17" t="s">
        <v>233</v>
      </c>
      <c r="E74" s="17">
        <v>2013.4</v>
      </c>
      <c r="F74" s="17" t="s">
        <v>766</v>
      </c>
      <c r="G74" s="17" t="s">
        <v>4252</v>
      </c>
      <c r="H74" s="100">
        <v>7180018637</v>
      </c>
    </row>
    <row r="75" spans="1:8" ht="39.9" customHeight="1" x14ac:dyDescent="0.2">
      <c r="B75" s="192" t="s">
        <v>90</v>
      </c>
    </row>
    <row r="76" spans="1:8" ht="39.9" customHeight="1" thickBot="1" x14ac:dyDescent="0.25">
      <c r="B76" s="13" t="s">
        <v>5362</v>
      </c>
      <c r="C76" s="13" t="s">
        <v>5363</v>
      </c>
      <c r="D76" s="13" t="s">
        <v>5364</v>
      </c>
      <c r="E76" s="13" t="s">
        <v>5365</v>
      </c>
      <c r="F76" s="13" t="s">
        <v>5366</v>
      </c>
      <c r="G76" s="13" t="s">
        <v>5368</v>
      </c>
      <c r="H76" s="186" t="s">
        <v>5367</v>
      </c>
    </row>
    <row r="77" spans="1:8" ht="39.9" customHeight="1" thickTop="1" x14ac:dyDescent="0.2">
      <c r="A77" s="57">
        <v>1</v>
      </c>
      <c r="B77" s="17" t="s">
        <v>3371</v>
      </c>
      <c r="C77" s="17" t="s">
        <v>3372</v>
      </c>
      <c r="D77" s="17" t="s">
        <v>137</v>
      </c>
      <c r="E77" s="17">
        <v>2013.3</v>
      </c>
      <c r="F77" s="17" t="s">
        <v>766</v>
      </c>
      <c r="G77" s="17" t="s">
        <v>4255</v>
      </c>
      <c r="H77" s="100">
        <v>7180018645</v>
      </c>
    </row>
    <row r="78" spans="1:8" ht="39.9" customHeight="1" x14ac:dyDescent="0.2">
      <c r="A78" s="57">
        <v>2</v>
      </c>
      <c r="B78" s="17" t="s">
        <v>3373</v>
      </c>
      <c r="C78" s="17" t="s">
        <v>3372</v>
      </c>
      <c r="D78" s="17" t="s">
        <v>137</v>
      </c>
      <c r="E78" s="17">
        <v>2012.12</v>
      </c>
      <c r="F78" s="17" t="s">
        <v>766</v>
      </c>
      <c r="G78" s="17" t="s">
        <v>4256</v>
      </c>
      <c r="H78" s="100">
        <v>7180018652</v>
      </c>
    </row>
    <row r="79" spans="1:8" ht="39.9" customHeight="1" x14ac:dyDescent="0.2">
      <c r="A79" s="57">
        <v>3</v>
      </c>
      <c r="B79" s="17" t="s">
        <v>3374</v>
      </c>
      <c r="C79" s="17" t="s">
        <v>3372</v>
      </c>
      <c r="D79" s="17" t="s">
        <v>137</v>
      </c>
      <c r="E79" s="17">
        <v>2013.3</v>
      </c>
      <c r="F79" s="17" t="s">
        <v>766</v>
      </c>
      <c r="G79" s="17" t="s">
        <v>4257</v>
      </c>
      <c r="H79" s="100">
        <v>7180018660</v>
      </c>
    </row>
    <row r="80" spans="1:8" ht="39.9" customHeight="1" x14ac:dyDescent="0.2">
      <c r="A80" s="57">
        <v>4</v>
      </c>
      <c r="B80" s="17" t="s">
        <v>3375</v>
      </c>
      <c r="C80" s="17" t="s">
        <v>3372</v>
      </c>
      <c r="D80" s="17" t="s">
        <v>137</v>
      </c>
      <c r="E80" s="17">
        <v>2013.3</v>
      </c>
      <c r="F80" s="17" t="s">
        <v>766</v>
      </c>
      <c r="G80" s="17" t="s">
        <v>4258</v>
      </c>
      <c r="H80" s="100">
        <v>7180018678</v>
      </c>
    </row>
    <row r="81" spans="1:8" ht="39.9" customHeight="1" x14ac:dyDescent="0.2">
      <c r="B81" s="192" t="s">
        <v>5439</v>
      </c>
    </row>
    <row r="82" spans="1:8" ht="39.9" customHeight="1" thickBot="1" x14ac:dyDescent="0.25">
      <c r="B82" s="13" t="s">
        <v>5362</v>
      </c>
      <c r="C82" s="13" t="s">
        <v>5363</v>
      </c>
      <c r="D82" s="13" t="s">
        <v>5364</v>
      </c>
      <c r="E82" s="13" t="s">
        <v>5365</v>
      </c>
      <c r="F82" s="13" t="s">
        <v>5366</v>
      </c>
      <c r="G82" s="13" t="s">
        <v>5368</v>
      </c>
      <c r="H82" s="186" t="s">
        <v>5367</v>
      </c>
    </row>
    <row r="83" spans="1:8" ht="39.9" customHeight="1" thickTop="1" x14ac:dyDescent="0.2">
      <c r="A83" s="57">
        <v>1</v>
      </c>
      <c r="B83" s="83" t="str">
        <f>"職場体験完全ガイド 36 花火職人・筆職人・鋳物職人・桐たんす職人"</f>
        <v>職場体験完全ガイド 36 花火職人・筆職人・鋳物職人・桐たんす職人</v>
      </c>
      <c r="C83" s="83" t="str">
        <f>""</f>
        <v/>
      </c>
      <c r="D83" s="83" t="str">
        <f t="shared" ref="D83:D87" si="0">"ポプラ社"</f>
        <v>ポプラ社</v>
      </c>
      <c r="E83" s="83" t="str">
        <f t="shared" ref="E83:E87" si="1">"2014.4"</f>
        <v>2014.4</v>
      </c>
      <c r="F83" s="17" t="s">
        <v>5428</v>
      </c>
      <c r="G83" s="329" t="s">
        <v>6708</v>
      </c>
      <c r="H83" s="101">
        <v>7180016532</v>
      </c>
    </row>
    <row r="84" spans="1:8" ht="39.9" customHeight="1" x14ac:dyDescent="0.2">
      <c r="A84" s="57">
        <v>2</v>
      </c>
      <c r="B84" s="17" t="str">
        <f>"職場体験完全ガイド 37 書店員・図書館司書・翻訳家・装丁家"</f>
        <v>職場体験完全ガイド 37 書店員・図書館司書・翻訳家・装丁家</v>
      </c>
      <c r="C84" s="17" t="str">
        <f>"宮下/やすこ∥イラスト"</f>
        <v>宮下/やすこ∥イラスト</v>
      </c>
      <c r="D84" s="17" t="str">
        <f t="shared" si="0"/>
        <v>ポプラ社</v>
      </c>
      <c r="E84" s="17" t="str">
        <f t="shared" si="1"/>
        <v>2014.4</v>
      </c>
      <c r="F84" s="17" t="s">
        <v>5428</v>
      </c>
      <c r="G84" s="330" t="s">
        <v>6709</v>
      </c>
      <c r="H84" s="102">
        <v>7180016540</v>
      </c>
    </row>
    <row r="85" spans="1:8" ht="39.9" customHeight="1" x14ac:dyDescent="0.2">
      <c r="A85" s="57">
        <v>3</v>
      </c>
      <c r="B85" s="17" t="str">
        <f>"職場体験完全ガイド 38 ツアーコンダクター・鉄道客室乗務員・グランドスタッフ・外国政府観光局職員"</f>
        <v>職場体験完全ガイド 38 ツアーコンダクター・鉄道客室乗務員・グランドスタッフ・外国政府観光局職員</v>
      </c>
      <c r="C85" s="17" t="str">
        <f>""</f>
        <v/>
      </c>
      <c r="D85" s="17" t="str">
        <f t="shared" si="0"/>
        <v>ポプラ社</v>
      </c>
      <c r="E85" s="17" t="str">
        <f t="shared" si="1"/>
        <v>2014.4</v>
      </c>
      <c r="F85" s="17" t="s">
        <v>5392</v>
      </c>
      <c r="G85" s="330" t="s">
        <v>6710</v>
      </c>
      <c r="H85" s="102">
        <v>7180016557</v>
      </c>
    </row>
    <row r="86" spans="1:8" ht="39.9" customHeight="1" x14ac:dyDescent="0.2">
      <c r="A86" s="57">
        <v>4</v>
      </c>
      <c r="B86" s="78" t="str">
        <f>"職場体験完全ガイド 39 バイクレーサー・重機オペレーター・タクシードライバー・航空管制官"</f>
        <v>職場体験完全ガイド 39 バイクレーサー・重機オペレーター・タクシードライバー・航空管制官</v>
      </c>
      <c r="C86" s="78" t="str">
        <f>"宮下/やすこ∥イラスト"</f>
        <v>宮下/やすこ∥イラスト</v>
      </c>
      <c r="D86" s="78" t="str">
        <f t="shared" si="0"/>
        <v>ポプラ社</v>
      </c>
      <c r="E86" s="78" t="str">
        <f t="shared" si="1"/>
        <v>2014.4</v>
      </c>
      <c r="F86" s="78" t="s">
        <v>5392</v>
      </c>
      <c r="G86" s="360" t="s">
        <v>6711</v>
      </c>
      <c r="H86" s="120">
        <v>7180016565</v>
      </c>
    </row>
    <row r="87" spans="1:8" ht="39.9" customHeight="1" thickBot="1" x14ac:dyDescent="0.25">
      <c r="A87" s="57">
        <v>5</v>
      </c>
      <c r="B87" s="17" t="str">
        <f>"職場体験完全ガイド 40 画家・映画監督・歌舞伎俳優・バレエダンサー"</f>
        <v>職場体験完全ガイド 40 画家・映画監督・歌舞伎俳優・バレエダンサー</v>
      </c>
      <c r="C87" s="17" t="str">
        <f>"千葉/艦∥イラスト 宮下/やすこ∥イラスト"</f>
        <v>千葉/艦∥イラスト 宮下/やすこ∥イラスト</v>
      </c>
      <c r="D87" s="17" t="str">
        <f t="shared" si="0"/>
        <v>ポプラ社</v>
      </c>
      <c r="E87" s="17" t="str">
        <f t="shared" si="1"/>
        <v>2014.4</v>
      </c>
      <c r="F87" s="17" t="s">
        <v>5428</v>
      </c>
      <c r="G87" s="330" t="s">
        <v>6712</v>
      </c>
      <c r="H87" s="121">
        <v>7180016573</v>
      </c>
    </row>
    <row r="88" spans="1:8" ht="39.9" customHeight="1" x14ac:dyDescent="0.2">
      <c r="B88" s="192" t="s">
        <v>5440</v>
      </c>
    </row>
    <row r="89" spans="1:8" ht="39.9" customHeight="1" thickBot="1" x14ac:dyDescent="0.25">
      <c r="B89" s="13" t="s">
        <v>5362</v>
      </c>
      <c r="C89" s="13" t="s">
        <v>5363</v>
      </c>
      <c r="D89" s="13" t="s">
        <v>5364</v>
      </c>
      <c r="E89" s="13" t="s">
        <v>5365</v>
      </c>
      <c r="F89" s="13" t="s">
        <v>5366</v>
      </c>
      <c r="G89" s="13" t="s">
        <v>5368</v>
      </c>
      <c r="H89" s="186" t="s">
        <v>5367</v>
      </c>
    </row>
    <row r="90" spans="1:8" ht="39.9" customHeight="1" thickTop="1" x14ac:dyDescent="0.2">
      <c r="A90" s="57">
        <v>1</v>
      </c>
      <c r="B90" s="361" t="str">
        <f>"サンシャイン水族館リニューアル大作戦 "</f>
        <v xml:space="preserve">サンシャイン水族館リニューアル大作戦 </v>
      </c>
      <c r="C90" s="361" t="str">
        <f>"深光/富士男∥文"</f>
        <v>深光/富士男∥文</v>
      </c>
      <c r="D90" s="361" t="str">
        <f>"佼成出版社"</f>
        <v>佼成出版社</v>
      </c>
      <c r="E90" s="361" t="str">
        <f>"2012.8"</f>
        <v>2012.8</v>
      </c>
      <c r="F90" s="78" t="s">
        <v>5428</v>
      </c>
      <c r="G90" s="329" t="s">
        <v>6713</v>
      </c>
      <c r="H90" s="101">
        <v>7180016581</v>
      </c>
    </row>
    <row r="91" spans="1:8" ht="39.9" customHeight="1" x14ac:dyDescent="0.2">
      <c r="A91" s="57">
        <v>2</v>
      </c>
      <c r="B91" s="34" t="str">
        <f>"ミッドタウン・タワー超高層ビル248mへの道 "</f>
        <v xml:space="preserve">ミッドタウン・タワー超高層ビル248mへの道 </v>
      </c>
      <c r="C91" s="34" t="str">
        <f t="shared" ref="C91:C97" si="2">"深光/富士男∥文"</f>
        <v>深光/富士男∥文</v>
      </c>
      <c r="D91" s="34" t="str">
        <f>"佼成出版社"</f>
        <v>佼成出版社</v>
      </c>
      <c r="E91" s="34" t="str">
        <f>"2012.10"</f>
        <v>2012.10</v>
      </c>
      <c r="F91" s="17" t="s">
        <v>5428</v>
      </c>
      <c r="G91" s="330" t="s">
        <v>6714</v>
      </c>
      <c r="H91" s="102">
        <v>7180016599</v>
      </c>
    </row>
    <row r="92" spans="1:8" ht="39.9" customHeight="1" x14ac:dyDescent="0.2">
      <c r="A92" s="57">
        <v>3</v>
      </c>
      <c r="B92" s="34" t="str">
        <f>"成田国際空港フライト準備OK! "</f>
        <v xml:space="preserve">成田国際空港フライト準備OK! </v>
      </c>
      <c r="C92" s="34" t="str">
        <f t="shared" si="2"/>
        <v>深光/富士男∥文</v>
      </c>
      <c r="D92" s="34" t="str">
        <f>"佼成出版社"</f>
        <v>佼成出版社</v>
      </c>
      <c r="E92" s="34" t="str">
        <f>"2012.9"</f>
        <v>2012.9</v>
      </c>
      <c r="F92" s="17" t="s">
        <v>5392</v>
      </c>
      <c r="G92" s="330" t="s">
        <v>6715</v>
      </c>
      <c r="H92" s="102">
        <v>7180016607</v>
      </c>
    </row>
    <row r="93" spans="1:8" ht="39.9" customHeight="1" x14ac:dyDescent="0.2">
      <c r="A93" s="57">
        <v>4</v>
      </c>
      <c r="B93" s="34" t="str">
        <f>"ハイパーレスキュー災害現場へ走れ! "</f>
        <v xml:space="preserve">ハイパーレスキュー災害現場へ走れ! </v>
      </c>
      <c r="C93" s="34" t="str">
        <f t="shared" si="2"/>
        <v>深光/富士男∥文</v>
      </c>
      <c r="D93" s="34" t="str">
        <f>"佼成出版社"</f>
        <v>佼成出版社</v>
      </c>
      <c r="E93" s="34" t="str">
        <f>"2013.6"</f>
        <v>2013.6</v>
      </c>
      <c r="F93" s="17" t="s">
        <v>5392</v>
      </c>
      <c r="G93" s="330" t="s">
        <v>6716</v>
      </c>
      <c r="H93" s="102">
        <v>7180016615</v>
      </c>
    </row>
    <row r="94" spans="1:8" ht="39.9" customHeight="1" x14ac:dyDescent="0.2">
      <c r="A94" s="57">
        <v>5</v>
      </c>
      <c r="B94" s="362" t="s">
        <v>5441</v>
      </c>
      <c r="C94" s="34" t="str">
        <f t="shared" si="2"/>
        <v>深光/富士男∥文</v>
      </c>
      <c r="D94" s="362" t="s">
        <v>148</v>
      </c>
      <c r="E94" s="362" t="s">
        <v>5443</v>
      </c>
      <c r="F94" s="17" t="s">
        <v>5392</v>
      </c>
      <c r="G94" s="330" t="s">
        <v>6717</v>
      </c>
      <c r="H94" s="102">
        <v>7180016623</v>
      </c>
    </row>
    <row r="95" spans="1:8" ht="39.9" customHeight="1" x14ac:dyDescent="0.2">
      <c r="A95" s="57">
        <v>6</v>
      </c>
      <c r="B95" s="34" t="str">
        <f>"東京メトロ大都会をめぐる地下鉄 "</f>
        <v xml:space="preserve">東京メトロ大都会をめぐる地下鉄 </v>
      </c>
      <c r="C95" s="34" t="str">
        <f t="shared" si="2"/>
        <v>深光/富士男∥文</v>
      </c>
      <c r="D95" s="34" t="str">
        <f>"佼成出版社"</f>
        <v>佼成出版社</v>
      </c>
      <c r="E95" s="34" t="str">
        <f>"2013.10"</f>
        <v>2013.10</v>
      </c>
      <c r="F95" s="17" t="s">
        <v>5392</v>
      </c>
      <c r="G95" s="330" t="s">
        <v>6718</v>
      </c>
      <c r="H95" s="102">
        <v>7180016631</v>
      </c>
    </row>
    <row r="96" spans="1:8" ht="39.9" customHeight="1" x14ac:dyDescent="0.2">
      <c r="A96" s="57">
        <v>7</v>
      </c>
      <c r="B96" s="34" t="str">
        <f>"日本気象協会気象予報の最前線 "</f>
        <v xml:space="preserve">日本気象協会気象予報の最前線 </v>
      </c>
      <c r="C96" s="34" t="str">
        <f t="shared" si="2"/>
        <v>深光/富士男∥文</v>
      </c>
      <c r="D96" s="34" t="str">
        <f>"佼成出版社"</f>
        <v>佼成出版社</v>
      </c>
      <c r="E96" s="34" t="str">
        <f>"2014.8"</f>
        <v>2014.8</v>
      </c>
      <c r="F96" s="17" t="s">
        <v>5392</v>
      </c>
      <c r="G96" s="330" t="s">
        <v>6719</v>
      </c>
      <c r="H96" s="102">
        <v>7180016649</v>
      </c>
    </row>
    <row r="97" spans="1:8" ht="39.9" customHeight="1" x14ac:dyDescent="0.2">
      <c r="A97" s="57">
        <v>8</v>
      </c>
      <c r="B97" s="34" t="s">
        <v>5442</v>
      </c>
      <c r="C97" s="34" t="str">
        <f t="shared" si="2"/>
        <v>深光/富士男∥文</v>
      </c>
      <c r="D97" s="34" t="str">
        <f>"佼成出版社"</f>
        <v>佼成出版社</v>
      </c>
      <c r="E97" s="34" t="str">
        <f>"2014.10"</f>
        <v>2014.10</v>
      </c>
      <c r="F97" s="17" t="s">
        <v>5392</v>
      </c>
      <c r="G97" s="358" t="s">
        <v>6720</v>
      </c>
      <c r="H97" s="102">
        <v>7180016656</v>
      </c>
    </row>
    <row r="98" spans="1:8" ht="39.9" customHeight="1" x14ac:dyDescent="0.2">
      <c r="B98" s="363" t="s">
        <v>6962</v>
      </c>
      <c r="C98" s="364"/>
      <c r="D98" s="364"/>
      <c r="E98" s="364"/>
      <c r="F98" s="364"/>
      <c r="G98" s="364"/>
      <c r="H98" s="364"/>
    </row>
    <row r="99" spans="1:8" ht="39.9" customHeight="1" thickBot="1" x14ac:dyDescent="0.25">
      <c r="B99" s="122" t="s">
        <v>6963</v>
      </c>
      <c r="C99" s="122" t="s">
        <v>5363</v>
      </c>
      <c r="D99" s="122" t="s">
        <v>5364</v>
      </c>
      <c r="E99" s="122" t="s">
        <v>5365</v>
      </c>
      <c r="F99" s="122" t="s">
        <v>5366</v>
      </c>
      <c r="G99" s="122" t="s">
        <v>6964</v>
      </c>
      <c r="H99" s="365" t="s">
        <v>5367</v>
      </c>
    </row>
    <row r="100" spans="1:8" ht="39.9" customHeight="1" thickTop="1" x14ac:dyDescent="0.2">
      <c r="A100" s="57">
        <v>1</v>
      </c>
      <c r="B100" s="366" t="s">
        <v>6944</v>
      </c>
      <c r="C100" s="366" t="s">
        <v>6945</v>
      </c>
      <c r="D100" s="366" t="s">
        <v>233</v>
      </c>
      <c r="E100" s="366" t="s">
        <v>6946</v>
      </c>
      <c r="F100" s="367" t="s">
        <v>6947</v>
      </c>
      <c r="G100" s="368" t="s">
        <v>6948</v>
      </c>
      <c r="H100" s="123" t="s">
        <v>6949</v>
      </c>
    </row>
    <row r="101" spans="1:8" ht="39.9" customHeight="1" x14ac:dyDescent="0.2">
      <c r="A101" s="57">
        <v>2</v>
      </c>
      <c r="B101" s="369" t="s">
        <v>6950</v>
      </c>
      <c r="C101" s="369" t="s">
        <v>6945</v>
      </c>
      <c r="D101" s="369" t="s">
        <v>233</v>
      </c>
      <c r="E101" s="369" t="s">
        <v>6946</v>
      </c>
      <c r="F101" s="369" t="s">
        <v>6947</v>
      </c>
      <c r="G101" s="370" t="s">
        <v>6951</v>
      </c>
      <c r="H101" s="124" t="s">
        <v>6952</v>
      </c>
    </row>
    <row r="102" spans="1:8" ht="39.9" customHeight="1" x14ac:dyDescent="0.2">
      <c r="A102" s="57">
        <v>3</v>
      </c>
      <c r="B102" s="369" t="s">
        <v>6953</v>
      </c>
      <c r="C102" s="369" t="s">
        <v>6945</v>
      </c>
      <c r="D102" s="369" t="s">
        <v>233</v>
      </c>
      <c r="E102" s="369" t="s">
        <v>6946</v>
      </c>
      <c r="F102" s="369" t="s">
        <v>6947</v>
      </c>
      <c r="G102" s="370" t="s">
        <v>6954</v>
      </c>
      <c r="H102" s="124" t="s">
        <v>6955</v>
      </c>
    </row>
    <row r="103" spans="1:8" ht="39.9" customHeight="1" x14ac:dyDescent="0.2">
      <c r="A103" s="57">
        <v>4</v>
      </c>
      <c r="B103" s="369" t="s">
        <v>6956</v>
      </c>
      <c r="C103" s="369" t="s">
        <v>6945</v>
      </c>
      <c r="D103" s="369" t="s">
        <v>233</v>
      </c>
      <c r="E103" s="369" t="s">
        <v>6946</v>
      </c>
      <c r="F103" s="369" t="s">
        <v>6947</v>
      </c>
      <c r="G103" s="370" t="s">
        <v>6957</v>
      </c>
      <c r="H103" s="124" t="s">
        <v>6958</v>
      </c>
    </row>
    <row r="104" spans="1:8" ht="39.9" customHeight="1" x14ac:dyDescent="0.2">
      <c r="A104" s="57">
        <v>5</v>
      </c>
      <c r="B104" s="371" t="s">
        <v>6959</v>
      </c>
      <c r="C104" s="369" t="s">
        <v>6945</v>
      </c>
      <c r="D104" s="371" t="s">
        <v>233</v>
      </c>
      <c r="E104" s="371" t="s">
        <v>6946</v>
      </c>
      <c r="F104" s="369" t="s">
        <v>6947</v>
      </c>
      <c r="G104" s="370" t="s">
        <v>6960</v>
      </c>
      <c r="H104" s="124" t="s">
        <v>6961</v>
      </c>
    </row>
    <row r="105" spans="1:8" ht="39.9" customHeight="1" x14ac:dyDescent="0.2">
      <c r="B105" s="192" t="s">
        <v>10021</v>
      </c>
    </row>
    <row r="106" spans="1:8" ht="39.9" customHeight="1" thickBot="1" x14ac:dyDescent="0.25">
      <c r="B106" s="13" t="s">
        <v>5362</v>
      </c>
      <c r="C106" s="13" t="s">
        <v>5363</v>
      </c>
      <c r="D106" s="13" t="s">
        <v>5364</v>
      </c>
      <c r="E106" s="13" t="s">
        <v>5365</v>
      </c>
      <c r="F106" s="13" t="s">
        <v>5366</v>
      </c>
      <c r="G106" s="13" t="s">
        <v>5368</v>
      </c>
      <c r="H106" s="186" t="s">
        <v>5367</v>
      </c>
    </row>
    <row r="107" spans="1:8" ht="47.25" customHeight="1" thickTop="1" x14ac:dyDescent="0.2">
      <c r="A107" s="57">
        <v>1</v>
      </c>
      <c r="B107" s="361" t="s">
        <v>10056</v>
      </c>
      <c r="C107" s="361"/>
      <c r="D107" s="361" t="s">
        <v>10032</v>
      </c>
      <c r="E107" s="361">
        <v>2016.4</v>
      </c>
      <c r="F107" s="78"/>
      <c r="G107" s="346" t="s">
        <v>10022</v>
      </c>
      <c r="H107" s="101">
        <v>1123828475</v>
      </c>
    </row>
    <row r="108" spans="1:8" ht="47.25" customHeight="1" x14ac:dyDescent="0.2">
      <c r="A108" s="57">
        <v>2</v>
      </c>
      <c r="B108" s="34" t="s">
        <v>10057</v>
      </c>
      <c r="C108" s="34"/>
      <c r="D108" s="34" t="s">
        <v>233</v>
      </c>
      <c r="E108" s="34">
        <v>2016.4</v>
      </c>
      <c r="F108" s="17"/>
      <c r="G108" s="132" t="s">
        <v>10023</v>
      </c>
      <c r="H108" s="102">
        <v>1123828483</v>
      </c>
    </row>
    <row r="109" spans="1:8" ht="47.25" customHeight="1" x14ac:dyDescent="0.2">
      <c r="A109" s="57">
        <v>3</v>
      </c>
      <c r="B109" s="34" t="s">
        <v>10058</v>
      </c>
      <c r="C109" s="34"/>
      <c r="D109" s="34" t="s">
        <v>233</v>
      </c>
      <c r="E109" s="34">
        <v>2016.4</v>
      </c>
      <c r="F109" s="17"/>
      <c r="G109" s="132" t="s">
        <v>10024</v>
      </c>
      <c r="H109" s="102">
        <v>1123828491</v>
      </c>
    </row>
    <row r="110" spans="1:8" ht="47.25" customHeight="1" x14ac:dyDescent="0.2">
      <c r="A110" s="57">
        <v>4</v>
      </c>
      <c r="B110" s="34" t="s">
        <v>10059</v>
      </c>
      <c r="C110" s="34"/>
      <c r="D110" s="34" t="s">
        <v>233</v>
      </c>
      <c r="E110" s="34">
        <v>2016.4</v>
      </c>
      <c r="F110" s="17"/>
      <c r="G110" s="132" t="s">
        <v>10025</v>
      </c>
      <c r="H110" s="102">
        <v>1123828509</v>
      </c>
    </row>
    <row r="111" spans="1:8" ht="47.25" customHeight="1" x14ac:dyDescent="0.2">
      <c r="A111" s="57">
        <v>5</v>
      </c>
      <c r="B111" s="362" t="s">
        <v>10060</v>
      </c>
      <c r="C111" s="34"/>
      <c r="D111" s="34" t="s">
        <v>233</v>
      </c>
      <c r="E111" s="34">
        <v>2016.4</v>
      </c>
      <c r="F111" s="17"/>
      <c r="G111" s="132" t="s">
        <v>10026</v>
      </c>
      <c r="H111" s="102">
        <v>1123828517</v>
      </c>
    </row>
    <row r="112" spans="1:8" ht="47.25" customHeight="1" x14ac:dyDescent="0.2">
      <c r="A112" s="57">
        <v>6</v>
      </c>
      <c r="B112" s="34" t="s">
        <v>10061</v>
      </c>
      <c r="C112" s="34"/>
      <c r="D112" s="34" t="s">
        <v>233</v>
      </c>
      <c r="E112" s="34">
        <v>2017.4</v>
      </c>
      <c r="F112" s="17"/>
      <c r="G112" s="132" t="s">
        <v>10027</v>
      </c>
      <c r="H112" s="102">
        <v>1123828525</v>
      </c>
    </row>
    <row r="113" spans="1:9" ht="47.25" customHeight="1" x14ac:dyDescent="0.2">
      <c r="A113" s="57">
        <v>7</v>
      </c>
      <c r="B113" s="362" t="s">
        <v>10062</v>
      </c>
      <c r="C113" s="34"/>
      <c r="D113" s="34" t="s">
        <v>233</v>
      </c>
      <c r="E113" s="34">
        <v>2017.4</v>
      </c>
      <c r="F113" s="17"/>
      <c r="G113" s="132" t="s">
        <v>10028</v>
      </c>
      <c r="H113" s="102">
        <v>1123828533</v>
      </c>
    </row>
    <row r="114" spans="1:9" ht="47.25" customHeight="1" x14ac:dyDescent="0.2">
      <c r="A114" s="57">
        <v>8</v>
      </c>
      <c r="B114" s="34" t="s">
        <v>10063</v>
      </c>
      <c r="C114" s="34"/>
      <c r="D114" s="34" t="s">
        <v>233</v>
      </c>
      <c r="E114" s="34">
        <v>2017.4</v>
      </c>
      <c r="F114" s="17"/>
      <c r="G114" s="132" t="s">
        <v>10029</v>
      </c>
      <c r="H114" s="102">
        <v>1123828541</v>
      </c>
    </row>
    <row r="115" spans="1:9" ht="47.25" customHeight="1" x14ac:dyDescent="0.2">
      <c r="A115" s="57">
        <v>9</v>
      </c>
      <c r="B115" s="34" t="s">
        <v>10064</v>
      </c>
      <c r="C115" s="34"/>
      <c r="D115" s="34" t="s">
        <v>233</v>
      </c>
      <c r="E115" s="34">
        <v>2017.4</v>
      </c>
      <c r="F115" s="17"/>
      <c r="G115" s="132" t="s">
        <v>10030</v>
      </c>
      <c r="H115" s="102">
        <v>1123828558</v>
      </c>
    </row>
    <row r="116" spans="1:9" ht="47.25" customHeight="1" x14ac:dyDescent="0.2">
      <c r="A116" s="57">
        <v>10</v>
      </c>
      <c r="B116" s="34" t="s">
        <v>10065</v>
      </c>
      <c r="C116" s="34"/>
      <c r="D116" s="34" t="s">
        <v>233</v>
      </c>
      <c r="E116" s="34">
        <v>2017.4</v>
      </c>
      <c r="F116" s="17"/>
      <c r="G116" s="132" t="s">
        <v>10031</v>
      </c>
      <c r="H116" s="102">
        <v>1123828566</v>
      </c>
    </row>
    <row r="117" spans="1:9" ht="39.9" customHeight="1" x14ac:dyDescent="0.2">
      <c r="B117" s="192" t="s">
        <v>10655</v>
      </c>
    </row>
    <row r="118" spans="1:9" ht="39.9" customHeight="1" thickBot="1" x14ac:dyDescent="0.25">
      <c r="B118" s="13" t="s">
        <v>5362</v>
      </c>
      <c r="C118" s="13" t="s">
        <v>5363</v>
      </c>
      <c r="D118" s="13" t="s">
        <v>5364</v>
      </c>
      <c r="E118" s="13" t="s">
        <v>5365</v>
      </c>
      <c r="F118" s="13" t="s">
        <v>5366</v>
      </c>
      <c r="G118" s="13" t="s">
        <v>5368</v>
      </c>
      <c r="H118" s="186" t="s">
        <v>5367</v>
      </c>
    </row>
    <row r="119" spans="1:9" ht="39.9" customHeight="1" thickTop="1" x14ac:dyDescent="0.2">
      <c r="A119" s="57">
        <v>1</v>
      </c>
      <c r="B119" s="361" t="s">
        <v>10661</v>
      </c>
      <c r="C119" s="361"/>
      <c r="D119" s="361" t="s">
        <v>9185</v>
      </c>
      <c r="E119" s="361">
        <v>2018.4</v>
      </c>
      <c r="F119" s="78" t="s">
        <v>10912</v>
      </c>
      <c r="G119" s="346" t="s">
        <v>10656</v>
      </c>
      <c r="H119" s="101">
        <v>1123911776</v>
      </c>
      <c r="I119" s="380"/>
    </row>
    <row r="120" spans="1:9" ht="39.9" customHeight="1" x14ac:dyDescent="0.2">
      <c r="A120" s="57">
        <v>2</v>
      </c>
      <c r="B120" s="34" t="s">
        <v>10662</v>
      </c>
      <c r="C120" s="34"/>
      <c r="D120" s="34" t="s">
        <v>233</v>
      </c>
      <c r="E120" s="34">
        <v>2018.4</v>
      </c>
      <c r="F120" s="17" t="s">
        <v>10911</v>
      </c>
      <c r="G120" s="132" t="s">
        <v>10657</v>
      </c>
      <c r="H120" s="102">
        <v>1123911784</v>
      </c>
      <c r="I120" s="380"/>
    </row>
    <row r="121" spans="1:9" ht="39.9" customHeight="1" x14ac:dyDescent="0.2">
      <c r="A121" s="57">
        <v>3</v>
      </c>
      <c r="B121" s="34" t="s">
        <v>10663</v>
      </c>
      <c r="C121" s="34"/>
      <c r="D121" s="34" t="s">
        <v>233</v>
      </c>
      <c r="E121" s="34">
        <v>2018.4</v>
      </c>
      <c r="F121" s="17" t="s">
        <v>10911</v>
      </c>
      <c r="G121" s="132" t="s">
        <v>10658</v>
      </c>
      <c r="H121" s="102">
        <v>1123911792</v>
      </c>
      <c r="I121" s="380"/>
    </row>
    <row r="122" spans="1:9" ht="39.9" customHeight="1" x14ac:dyDescent="0.2">
      <c r="A122" s="57">
        <v>4</v>
      </c>
      <c r="B122" s="34" t="s">
        <v>10664</v>
      </c>
      <c r="C122" s="34"/>
      <c r="D122" s="34" t="s">
        <v>233</v>
      </c>
      <c r="E122" s="34">
        <v>2018.4</v>
      </c>
      <c r="F122" s="17" t="s">
        <v>10911</v>
      </c>
      <c r="G122" s="132" t="s">
        <v>10659</v>
      </c>
      <c r="H122" s="102">
        <v>1123911800</v>
      </c>
      <c r="I122" s="380"/>
    </row>
    <row r="123" spans="1:9" ht="39.9" customHeight="1" x14ac:dyDescent="0.2">
      <c r="A123" s="57">
        <v>5</v>
      </c>
      <c r="B123" s="34" t="s">
        <v>10665</v>
      </c>
      <c r="C123" s="34"/>
      <c r="D123" s="34" t="s">
        <v>233</v>
      </c>
      <c r="E123" s="34">
        <v>2018.4</v>
      </c>
      <c r="F123" s="17" t="s">
        <v>10911</v>
      </c>
      <c r="G123" s="132" t="s">
        <v>10660</v>
      </c>
      <c r="H123" s="102">
        <v>1123911818</v>
      </c>
      <c r="I123" s="380"/>
    </row>
    <row r="124" spans="1:9" ht="39.9" customHeight="1" x14ac:dyDescent="0.2">
      <c r="B124" s="192" t="s">
        <v>11820</v>
      </c>
    </row>
    <row r="125" spans="1:9" ht="39.9" customHeight="1" thickBot="1" x14ac:dyDescent="0.25">
      <c r="B125" s="13" t="s">
        <v>5362</v>
      </c>
      <c r="C125" s="13" t="s">
        <v>5363</v>
      </c>
      <c r="D125" s="13" t="s">
        <v>5364</v>
      </c>
      <c r="E125" s="13" t="s">
        <v>5365</v>
      </c>
      <c r="F125" s="13" t="s">
        <v>5366</v>
      </c>
      <c r="G125" s="13" t="s">
        <v>5368</v>
      </c>
      <c r="H125" s="186" t="s">
        <v>5367</v>
      </c>
    </row>
    <row r="126" spans="1:9" ht="39.9" customHeight="1" thickTop="1" x14ac:dyDescent="0.2">
      <c r="A126" s="57">
        <v>1</v>
      </c>
      <c r="B126" s="176" t="s">
        <v>14906</v>
      </c>
      <c r="C126" s="361"/>
      <c r="D126" s="117" t="s">
        <v>11821</v>
      </c>
      <c r="E126" s="117" t="s">
        <v>11540</v>
      </c>
      <c r="F126" s="372">
        <v>2020</v>
      </c>
      <c r="G126" s="117" t="s">
        <v>11823</v>
      </c>
      <c r="H126" s="373" t="s">
        <v>11824</v>
      </c>
    </row>
    <row r="127" spans="1:9" ht="39.9" customHeight="1" x14ac:dyDescent="0.2">
      <c r="A127" s="57">
        <v>2</v>
      </c>
      <c r="B127" s="176" t="s">
        <v>14905</v>
      </c>
      <c r="C127" s="34"/>
      <c r="D127" s="117" t="s">
        <v>11821</v>
      </c>
      <c r="E127" s="117" t="s">
        <v>11540</v>
      </c>
      <c r="F127" s="372">
        <v>2020</v>
      </c>
      <c r="G127" s="117" t="s">
        <v>11825</v>
      </c>
      <c r="H127" s="373" t="s">
        <v>11826</v>
      </c>
    </row>
    <row r="128" spans="1:9" ht="39.9" customHeight="1" x14ac:dyDescent="0.2">
      <c r="A128" s="57">
        <v>3</v>
      </c>
      <c r="B128" s="176" t="s">
        <v>14903</v>
      </c>
      <c r="C128" s="34"/>
      <c r="D128" s="117" t="s">
        <v>11821</v>
      </c>
      <c r="E128" s="117" t="s">
        <v>11535</v>
      </c>
      <c r="F128" s="372">
        <v>2020</v>
      </c>
      <c r="G128" s="117" t="s">
        <v>11827</v>
      </c>
      <c r="H128" s="373" t="s">
        <v>11828</v>
      </c>
    </row>
    <row r="129" spans="1:9" ht="39.9" customHeight="1" x14ac:dyDescent="0.2">
      <c r="A129" s="57">
        <v>4</v>
      </c>
      <c r="B129" s="176" t="s">
        <v>14904</v>
      </c>
      <c r="C129" s="34"/>
      <c r="D129" s="117" t="s">
        <v>11821</v>
      </c>
      <c r="E129" s="117" t="s">
        <v>11535</v>
      </c>
      <c r="F129" s="372">
        <v>2020</v>
      </c>
      <c r="G129" s="117" t="s">
        <v>11829</v>
      </c>
      <c r="H129" s="373" t="s">
        <v>11830</v>
      </c>
    </row>
    <row r="130" spans="1:9" ht="39.9" customHeight="1" x14ac:dyDescent="0.2">
      <c r="A130" s="57">
        <v>5</v>
      </c>
      <c r="B130" s="176" t="s">
        <v>14907</v>
      </c>
      <c r="C130" s="34"/>
      <c r="D130" s="117" t="s">
        <v>11821</v>
      </c>
      <c r="E130" s="117" t="s">
        <v>11535</v>
      </c>
      <c r="F130" s="372">
        <v>2020</v>
      </c>
      <c r="G130" s="117" t="s">
        <v>11831</v>
      </c>
      <c r="H130" s="373" t="s">
        <v>11832</v>
      </c>
    </row>
    <row r="131" spans="1:9" ht="39.9" customHeight="1" x14ac:dyDescent="0.2">
      <c r="A131" s="57">
        <v>6</v>
      </c>
      <c r="B131" s="176" t="s">
        <v>14908</v>
      </c>
      <c r="C131" s="34"/>
      <c r="D131" s="117" t="s">
        <v>11821</v>
      </c>
      <c r="E131" s="117" t="s">
        <v>11822</v>
      </c>
      <c r="F131" s="372">
        <v>2020</v>
      </c>
      <c r="G131" s="117" t="s">
        <v>11833</v>
      </c>
      <c r="H131" s="373" t="s">
        <v>11834</v>
      </c>
    </row>
    <row r="132" spans="1:9" ht="39.9" customHeight="1" x14ac:dyDescent="0.2">
      <c r="A132" s="57">
        <v>7</v>
      </c>
      <c r="B132" s="176" t="s">
        <v>14909</v>
      </c>
      <c r="C132" s="34"/>
      <c r="D132" s="117" t="s">
        <v>11821</v>
      </c>
      <c r="E132" s="117" t="s">
        <v>11822</v>
      </c>
      <c r="F132" s="372">
        <v>2020</v>
      </c>
      <c r="G132" s="117" t="s">
        <v>11835</v>
      </c>
      <c r="H132" s="373" t="s">
        <v>11836</v>
      </c>
    </row>
    <row r="133" spans="1:9" ht="39.9" customHeight="1" x14ac:dyDescent="0.2">
      <c r="A133" s="57">
        <v>8</v>
      </c>
      <c r="B133" s="176" t="s">
        <v>14910</v>
      </c>
      <c r="C133" s="34"/>
      <c r="D133" s="117" t="s">
        <v>11821</v>
      </c>
      <c r="E133" s="117" t="s">
        <v>11822</v>
      </c>
      <c r="F133" s="326">
        <v>2020</v>
      </c>
      <c r="G133" s="117" t="s">
        <v>11837</v>
      </c>
      <c r="H133" s="373" t="s">
        <v>11838</v>
      </c>
    </row>
    <row r="134" spans="1:9" ht="39.9" customHeight="1" x14ac:dyDescent="0.2">
      <c r="B134" s="192" t="s">
        <v>12670</v>
      </c>
    </row>
    <row r="135" spans="1:9" ht="39.9" customHeight="1" thickBot="1" x14ac:dyDescent="0.25">
      <c r="B135" s="13" t="s">
        <v>5362</v>
      </c>
      <c r="C135" s="13" t="s">
        <v>5363</v>
      </c>
      <c r="D135" s="13" t="s">
        <v>5364</v>
      </c>
      <c r="E135" s="13" t="s">
        <v>5365</v>
      </c>
      <c r="F135" s="13" t="s">
        <v>5366</v>
      </c>
      <c r="G135" s="13" t="s">
        <v>5368</v>
      </c>
      <c r="H135" s="186" t="s">
        <v>5367</v>
      </c>
    </row>
    <row r="136" spans="1:9" ht="39.9" customHeight="1" thickTop="1" x14ac:dyDescent="0.2">
      <c r="A136" s="57">
        <v>1</v>
      </c>
      <c r="B136" s="361" t="s">
        <v>13468</v>
      </c>
      <c r="C136" s="361" t="s">
        <v>12680</v>
      </c>
      <c r="D136" s="361" t="s">
        <v>9359</v>
      </c>
      <c r="E136" s="361" t="s">
        <v>8726</v>
      </c>
      <c r="F136" s="78" t="s">
        <v>12692</v>
      </c>
      <c r="G136" s="346" t="s">
        <v>12681</v>
      </c>
      <c r="H136" s="101" t="s">
        <v>12682</v>
      </c>
      <c r="I136" s="380"/>
    </row>
    <row r="137" spans="1:9" ht="39.9" customHeight="1" x14ac:dyDescent="0.2">
      <c r="A137" s="57">
        <v>2</v>
      </c>
      <c r="B137" s="34" t="s">
        <v>12683</v>
      </c>
      <c r="C137" s="34" t="s">
        <v>12680</v>
      </c>
      <c r="D137" s="34" t="s">
        <v>9359</v>
      </c>
      <c r="E137" s="34" t="s">
        <v>8726</v>
      </c>
      <c r="F137" s="17" t="s">
        <v>12692</v>
      </c>
      <c r="G137" s="132" t="s">
        <v>12684</v>
      </c>
      <c r="H137" s="102" t="s">
        <v>12685</v>
      </c>
      <c r="I137" s="380"/>
    </row>
    <row r="138" spans="1:9" ht="39.9" customHeight="1" x14ac:dyDescent="0.2">
      <c r="A138" s="57">
        <v>3</v>
      </c>
      <c r="B138" s="34" t="s">
        <v>12686</v>
      </c>
      <c r="C138" s="34" t="s">
        <v>12680</v>
      </c>
      <c r="D138" s="34" t="s">
        <v>9359</v>
      </c>
      <c r="E138" s="34" t="s">
        <v>8726</v>
      </c>
      <c r="F138" s="17" t="s">
        <v>12692</v>
      </c>
      <c r="G138" s="132" t="s">
        <v>12687</v>
      </c>
      <c r="H138" s="102" t="s">
        <v>12688</v>
      </c>
      <c r="I138" s="380"/>
    </row>
    <row r="139" spans="1:9" ht="39.9" customHeight="1" x14ac:dyDescent="0.2">
      <c r="A139" s="57">
        <v>4</v>
      </c>
      <c r="B139" s="34" t="s">
        <v>12689</v>
      </c>
      <c r="C139" s="34" t="s">
        <v>12680</v>
      </c>
      <c r="D139" s="34" t="s">
        <v>9359</v>
      </c>
      <c r="E139" s="34" t="s">
        <v>8726</v>
      </c>
      <c r="F139" s="17" t="s">
        <v>12692</v>
      </c>
      <c r="G139" s="132" t="s">
        <v>12690</v>
      </c>
      <c r="H139" s="102" t="s">
        <v>12691</v>
      </c>
      <c r="I139" s="380"/>
    </row>
    <row r="140" spans="1:9" s="57" customFormat="1" ht="39.9" customHeight="1" x14ac:dyDescent="0.2">
      <c r="B140" s="192" t="s">
        <v>15742</v>
      </c>
    </row>
    <row r="141" spans="1:9" s="328" customFormat="1" ht="39.9" customHeight="1" thickBot="1" x14ac:dyDescent="0.25">
      <c r="B141" s="21" t="s">
        <v>5362</v>
      </c>
      <c r="C141" s="21" t="s">
        <v>5363</v>
      </c>
      <c r="D141" s="21" t="s">
        <v>5364</v>
      </c>
      <c r="E141" s="21" t="s">
        <v>5365</v>
      </c>
      <c r="F141" s="112" t="s">
        <v>5366</v>
      </c>
      <c r="G141" s="21" t="s">
        <v>5368</v>
      </c>
      <c r="H141" s="374" t="s">
        <v>5367</v>
      </c>
    </row>
    <row r="142" spans="1:9" s="328" customFormat="1" ht="39.9" customHeight="1" thickTop="1" x14ac:dyDescent="0.2">
      <c r="A142" s="328">
        <v>1</v>
      </c>
      <c r="B142" s="361" t="s">
        <v>15753</v>
      </c>
      <c r="C142" s="375"/>
      <c r="D142" s="375" t="s">
        <v>233</v>
      </c>
      <c r="E142" s="375" t="s">
        <v>14537</v>
      </c>
      <c r="F142" s="238">
        <v>2022</v>
      </c>
      <c r="G142" s="376" t="s">
        <v>15743</v>
      </c>
      <c r="H142" s="22" t="s">
        <v>15744</v>
      </c>
      <c r="I142" s="381"/>
    </row>
    <row r="143" spans="1:9" s="328" customFormat="1" ht="39.9" customHeight="1" x14ac:dyDescent="0.2">
      <c r="A143" s="328">
        <v>2</v>
      </c>
      <c r="B143" s="34" t="s">
        <v>15754</v>
      </c>
      <c r="C143" s="191"/>
      <c r="D143" s="191" t="s">
        <v>233</v>
      </c>
      <c r="E143" s="191" t="s">
        <v>14537</v>
      </c>
      <c r="F143" s="237">
        <v>2022</v>
      </c>
      <c r="G143" s="377" t="s">
        <v>15745</v>
      </c>
      <c r="H143" s="23" t="s">
        <v>15746</v>
      </c>
      <c r="I143" s="381"/>
    </row>
    <row r="144" spans="1:9" s="328" customFormat="1" ht="39.9" customHeight="1" x14ac:dyDescent="0.2">
      <c r="A144" s="328">
        <v>3</v>
      </c>
      <c r="B144" s="34" t="s">
        <v>15755</v>
      </c>
      <c r="C144" s="191"/>
      <c r="D144" s="191" t="s">
        <v>233</v>
      </c>
      <c r="E144" s="191" t="s">
        <v>14537</v>
      </c>
      <c r="F144" s="237">
        <v>2022</v>
      </c>
      <c r="G144" s="377" t="s">
        <v>15747</v>
      </c>
      <c r="H144" s="23" t="s">
        <v>15748</v>
      </c>
      <c r="I144" s="381"/>
    </row>
    <row r="145" spans="1:9" s="328" customFormat="1" ht="39.9" customHeight="1" x14ac:dyDescent="0.2">
      <c r="A145" s="328">
        <v>4</v>
      </c>
      <c r="B145" s="34" t="s">
        <v>15756</v>
      </c>
      <c r="C145" s="191"/>
      <c r="D145" s="191" t="s">
        <v>233</v>
      </c>
      <c r="E145" s="191" t="s">
        <v>14537</v>
      </c>
      <c r="F145" s="237">
        <v>2022</v>
      </c>
      <c r="G145" s="377" t="s">
        <v>15749</v>
      </c>
      <c r="H145" s="23" t="s">
        <v>15750</v>
      </c>
      <c r="I145" s="381"/>
    </row>
    <row r="146" spans="1:9" s="328" customFormat="1" ht="39.9" customHeight="1" x14ac:dyDescent="0.2">
      <c r="A146" s="328">
        <v>5</v>
      </c>
      <c r="B146" s="34" t="s">
        <v>15757</v>
      </c>
      <c r="C146" s="191"/>
      <c r="D146" s="191" t="s">
        <v>233</v>
      </c>
      <c r="E146" s="191" t="s">
        <v>14537</v>
      </c>
      <c r="F146" s="237">
        <v>2022</v>
      </c>
      <c r="G146" s="377" t="s">
        <v>15751</v>
      </c>
      <c r="H146" s="23" t="s">
        <v>15752</v>
      </c>
      <c r="I146" s="381"/>
    </row>
    <row r="147" spans="1:9" s="57" customFormat="1" ht="39.9" customHeight="1" x14ac:dyDescent="0.2">
      <c r="B147" s="478" t="s">
        <v>16857</v>
      </c>
      <c r="C147" s="478"/>
    </row>
    <row r="148" spans="1:9" s="328" customFormat="1" ht="39.9" customHeight="1" thickBot="1" x14ac:dyDescent="0.25">
      <c r="B148" s="21" t="s">
        <v>16570</v>
      </c>
      <c r="C148" s="21" t="s">
        <v>16773</v>
      </c>
      <c r="D148" s="21" t="s">
        <v>16858</v>
      </c>
      <c r="E148" s="21" t="s">
        <v>16859</v>
      </c>
      <c r="F148" s="112" t="s">
        <v>16860</v>
      </c>
      <c r="G148" s="21" t="s">
        <v>16861</v>
      </c>
      <c r="H148" s="374" t="s">
        <v>16862</v>
      </c>
    </row>
    <row r="149" spans="1:9" s="328" customFormat="1" ht="45.6" customHeight="1" thickTop="1" x14ac:dyDescent="0.2">
      <c r="A149" s="328">
        <v>1</v>
      </c>
      <c r="B149" s="361" t="s">
        <v>16863</v>
      </c>
      <c r="C149" s="375" t="s">
        <v>16864</v>
      </c>
      <c r="D149" s="375" t="s">
        <v>16865</v>
      </c>
      <c r="E149" s="375" t="s">
        <v>16866</v>
      </c>
      <c r="F149" s="429" t="s">
        <v>16895</v>
      </c>
      <c r="G149" s="376" t="s">
        <v>16867</v>
      </c>
      <c r="H149" s="22" t="s">
        <v>16896</v>
      </c>
      <c r="I149" s="381"/>
    </row>
    <row r="150" spans="1:9" s="328" customFormat="1" ht="45.6" customHeight="1" x14ac:dyDescent="0.2">
      <c r="A150" s="328">
        <v>2</v>
      </c>
      <c r="B150" s="34" t="s">
        <v>16868</v>
      </c>
      <c r="C150" s="191" t="s">
        <v>16869</v>
      </c>
      <c r="D150" s="191" t="s">
        <v>16870</v>
      </c>
      <c r="E150" s="191" t="s">
        <v>16871</v>
      </c>
      <c r="F150" s="237" t="s">
        <v>16895</v>
      </c>
      <c r="G150" s="430" t="s">
        <v>16872</v>
      </c>
      <c r="H150" s="428" t="s">
        <v>16897</v>
      </c>
      <c r="I150" s="381"/>
    </row>
    <row r="151" spans="1:9" s="328" customFormat="1" ht="45.6" customHeight="1" x14ac:dyDescent="0.2">
      <c r="A151" s="328">
        <v>3</v>
      </c>
      <c r="B151" s="425" t="s">
        <v>16873</v>
      </c>
      <c r="C151" s="426" t="s">
        <v>16874</v>
      </c>
      <c r="D151" s="426" t="s">
        <v>16875</v>
      </c>
      <c r="E151" s="426" t="s">
        <v>16871</v>
      </c>
      <c r="F151" s="238" t="s">
        <v>16895</v>
      </c>
      <c r="G151" s="427" t="s">
        <v>16876</v>
      </c>
      <c r="H151" s="22" t="s">
        <v>16898</v>
      </c>
      <c r="I151" s="381"/>
    </row>
    <row r="152" spans="1:9" s="328" customFormat="1" ht="45.6" customHeight="1" x14ac:dyDescent="0.2">
      <c r="A152" s="328">
        <v>4</v>
      </c>
      <c r="B152" s="34" t="s">
        <v>16877</v>
      </c>
      <c r="C152" s="191" t="s">
        <v>16878</v>
      </c>
      <c r="D152" s="191" t="s">
        <v>16879</v>
      </c>
      <c r="E152" s="191" t="s">
        <v>16880</v>
      </c>
      <c r="F152" s="237" t="s">
        <v>16895</v>
      </c>
      <c r="G152" s="377" t="s">
        <v>16881</v>
      </c>
      <c r="H152" s="23" t="s">
        <v>16899</v>
      </c>
      <c r="I152" s="381"/>
    </row>
    <row r="153" spans="1:9" s="328" customFormat="1" ht="45.6" customHeight="1" x14ac:dyDescent="0.2">
      <c r="A153" s="328">
        <v>5</v>
      </c>
      <c r="B153" s="34" t="s">
        <v>16882</v>
      </c>
      <c r="C153" s="191" t="s">
        <v>16883</v>
      </c>
      <c r="D153" s="191" t="s">
        <v>16884</v>
      </c>
      <c r="E153" s="191" t="s">
        <v>16871</v>
      </c>
      <c r="F153" s="237" t="s">
        <v>16895</v>
      </c>
      <c r="G153" s="377" t="s">
        <v>16885</v>
      </c>
      <c r="H153" s="23" t="s">
        <v>16900</v>
      </c>
      <c r="I153" s="381"/>
    </row>
    <row r="154" spans="1:9" s="328" customFormat="1" ht="45.6" customHeight="1" x14ac:dyDescent="0.2">
      <c r="A154" s="328">
        <v>6</v>
      </c>
      <c r="B154" s="34" t="s">
        <v>16886</v>
      </c>
      <c r="C154" s="191" t="s">
        <v>16887</v>
      </c>
      <c r="D154" s="191" t="s">
        <v>16888</v>
      </c>
      <c r="E154" s="191" t="s">
        <v>16880</v>
      </c>
      <c r="F154" s="237" t="s">
        <v>16895</v>
      </c>
      <c r="G154" s="377" t="s">
        <v>16889</v>
      </c>
      <c r="H154" s="23" t="s">
        <v>16901</v>
      </c>
      <c r="I154" s="381"/>
    </row>
    <row r="155" spans="1:9" s="328" customFormat="1" ht="45.6" customHeight="1" x14ac:dyDescent="0.2">
      <c r="A155" s="328">
        <v>7</v>
      </c>
      <c r="B155" s="34" t="s">
        <v>16890</v>
      </c>
      <c r="C155" s="191" t="s">
        <v>16891</v>
      </c>
      <c r="D155" s="191" t="s">
        <v>16892</v>
      </c>
      <c r="E155" s="191" t="s">
        <v>16893</v>
      </c>
      <c r="F155" s="237" t="s">
        <v>16895</v>
      </c>
      <c r="G155" s="377" t="s">
        <v>16894</v>
      </c>
      <c r="H155" s="23" t="s">
        <v>16902</v>
      </c>
      <c r="I155" s="381"/>
    </row>
    <row r="156" spans="1:9" ht="39.9" customHeight="1" x14ac:dyDescent="0.2">
      <c r="B156" s="477" t="s">
        <v>10033</v>
      </c>
      <c r="C156" s="477"/>
      <c r="D156" s="477"/>
      <c r="I156" s="380"/>
    </row>
    <row r="157" spans="1:9" ht="39.9" customHeight="1" thickBot="1" x14ac:dyDescent="0.25">
      <c r="B157" s="13" t="s">
        <v>5362</v>
      </c>
      <c r="C157" s="13" t="s">
        <v>5363</v>
      </c>
      <c r="D157" s="13" t="s">
        <v>5364</v>
      </c>
      <c r="E157" s="13" t="s">
        <v>5365</v>
      </c>
      <c r="F157" s="13" t="s">
        <v>5366</v>
      </c>
      <c r="G157" s="13" t="s">
        <v>5368</v>
      </c>
      <c r="H157" s="186" t="s">
        <v>5367</v>
      </c>
      <c r="I157" s="380"/>
    </row>
    <row r="158" spans="1:9" ht="39.9" customHeight="1" thickTop="1" x14ac:dyDescent="0.2">
      <c r="A158" s="57">
        <v>1</v>
      </c>
      <c r="B158" s="361" t="s">
        <v>10053</v>
      </c>
      <c r="C158" s="361" t="s">
        <v>10046</v>
      </c>
      <c r="D158" s="361" t="s">
        <v>10047</v>
      </c>
      <c r="E158" s="361">
        <v>2011.4</v>
      </c>
      <c r="F158" s="78" t="s">
        <v>10050</v>
      </c>
      <c r="G158" s="346" t="s">
        <v>10035</v>
      </c>
      <c r="H158" s="101">
        <v>7180022175</v>
      </c>
      <c r="I158" s="380"/>
    </row>
    <row r="159" spans="1:9" ht="39.9" customHeight="1" x14ac:dyDescent="0.2">
      <c r="A159" s="57">
        <v>2</v>
      </c>
      <c r="B159" s="34" t="s">
        <v>10054</v>
      </c>
      <c r="C159" s="34" t="s">
        <v>10048</v>
      </c>
      <c r="D159" s="34" t="s">
        <v>10049</v>
      </c>
      <c r="E159" s="34">
        <v>2005.2</v>
      </c>
      <c r="F159" s="17" t="s">
        <v>10050</v>
      </c>
      <c r="G159" s="132" t="s">
        <v>10034</v>
      </c>
      <c r="H159" s="102">
        <v>7180022183</v>
      </c>
    </row>
    <row r="160" spans="1:9" ht="39.9" customHeight="1" x14ac:dyDescent="0.2">
      <c r="A160" s="57">
        <v>3</v>
      </c>
      <c r="B160" s="34" t="s">
        <v>10051</v>
      </c>
      <c r="C160" s="34" t="s">
        <v>10052</v>
      </c>
      <c r="D160" s="34" t="s">
        <v>10049</v>
      </c>
      <c r="E160" s="34">
        <v>2000.9</v>
      </c>
      <c r="F160" s="17" t="s">
        <v>10050</v>
      </c>
      <c r="G160" s="132" t="s">
        <v>10036</v>
      </c>
      <c r="H160" s="102">
        <v>7180022191</v>
      </c>
    </row>
    <row r="161" spans="1:8" ht="39.9" customHeight="1" x14ac:dyDescent="0.2">
      <c r="A161" s="57">
        <v>4</v>
      </c>
      <c r="B161" s="34" t="s">
        <v>10055</v>
      </c>
      <c r="C161" s="34" t="s">
        <v>10066</v>
      </c>
      <c r="D161" s="34" t="s">
        <v>10067</v>
      </c>
      <c r="E161" s="34">
        <v>2002.12</v>
      </c>
      <c r="F161" s="17" t="s">
        <v>10050</v>
      </c>
      <c r="G161" s="132" t="s">
        <v>10037</v>
      </c>
      <c r="H161" s="102">
        <v>7180022209</v>
      </c>
    </row>
    <row r="162" spans="1:8" ht="39.9" customHeight="1" x14ac:dyDescent="0.2">
      <c r="A162" s="57">
        <v>5</v>
      </c>
      <c r="B162" s="362" t="s">
        <v>10068</v>
      </c>
      <c r="C162" s="34" t="s">
        <v>10069</v>
      </c>
      <c r="D162" s="34" t="s">
        <v>10070</v>
      </c>
      <c r="E162" s="34">
        <v>2010.4</v>
      </c>
      <c r="F162" s="17" t="s">
        <v>10050</v>
      </c>
      <c r="G162" s="132" t="s">
        <v>10038</v>
      </c>
      <c r="H162" s="102">
        <v>7180022217</v>
      </c>
    </row>
    <row r="163" spans="1:8" ht="39.9" customHeight="1" x14ac:dyDescent="0.2">
      <c r="A163" s="57">
        <v>6</v>
      </c>
      <c r="B163" s="34" t="s">
        <v>10071</v>
      </c>
      <c r="C163" s="34" t="s">
        <v>10072</v>
      </c>
      <c r="D163" s="34" t="s">
        <v>10049</v>
      </c>
      <c r="E163" s="34">
        <v>2003.11</v>
      </c>
      <c r="F163" s="17" t="s">
        <v>10050</v>
      </c>
      <c r="G163" s="132" t="s">
        <v>10039</v>
      </c>
      <c r="H163" s="102">
        <v>7180022225</v>
      </c>
    </row>
    <row r="164" spans="1:8" ht="39.9" customHeight="1" x14ac:dyDescent="0.2">
      <c r="A164" s="57">
        <v>7</v>
      </c>
      <c r="B164" s="34" t="s">
        <v>10073</v>
      </c>
      <c r="C164" s="34" t="s">
        <v>10069</v>
      </c>
      <c r="D164" s="34" t="s">
        <v>10070</v>
      </c>
      <c r="E164" s="34">
        <v>2011.12</v>
      </c>
      <c r="F164" s="17" t="s">
        <v>10050</v>
      </c>
      <c r="G164" s="132" t="s">
        <v>10040</v>
      </c>
      <c r="H164" s="102">
        <v>7180022233</v>
      </c>
    </row>
    <row r="165" spans="1:8" ht="39.9" customHeight="1" x14ac:dyDescent="0.2">
      <c r="A165" s="57">
        <v>8</v>
      </c>
      <c r="B165" s="34" t="s">
        <v>10074</v>
      </c>
      <c r="C165" s="34" t="s">
        <v>10075</v>
      </c>
      <c r="D165" s="34" t="s">
        <v>10076</v>
      </c>
      <c r="E165" s="34">
        <v>2012.12</v>
      </c>
      <c r="F165" s="17" t="s">
        <v>10050</v>
      </c>
      <c r="G165" s="132" t="s">
        <v>10041</v>
      </c>
      <c r="H165" s="102">
        <v>7180022241</v>
      </c>
    </row>
    <row r="166" spans="1:8" ht="39.9" customHeight="1" x14ac:dyDescent="0.2">
      <c r="A166" s="57">
        <v>9</v>
      </c>
      <c r="B166" s="362" t="s">
        <v>10077</v>
      </c>
      <c r="C166" s="34" t="s">
        <v>10078</v>
      </c>
      <c r="D166" s="34" t="s">
        <v>10079</v>
      </c>
      <c r="E166" s="34">
        <v>2008.12</v>
      </c>
      <c r="F166" s="17" t="s">
        <v>10050</v>
      </c>
      <c r="G166" s="132" t="s">
        <v>10042</v>
      </c>
      <c r="H166" s="102">
        <v>7180022258</v>
      </c>
    </row>
    <row r="167" spans="1:8" ht="39.9" customHeight="1" x14ac:dyDescent="0.2">
      <c r="A167" s="57">
        <v>10</v>
      </c>
      <c r="B167" s="34" t="s">
        <v>10080</v>
      </c>
      <c r="C167" s="34" t="s">
        <v>10081</v>
      </c>
      <c r="D167" s="34" t="s">
        <v>10079</v>
      </c>
      <c r="E167" s="34">
        <v>2001.2</v>
      </c>
      <c r="F167" s="17" t="s">
        <v>10050</v>
      </c>
      <c r="G167" s="132" t="s">
        <v>10043</v>
      </c>
      <c r="H167" s="102">
        <v>7180022266</v>
      </c>
    </row>
    <row r="168" spans="1:8" ht="39.9" customHeight="1" x14ac:dyDescent="0.2">
      <c r="A168" s="57">
        <v>11</v>
      </c>
      <c r="B168" s="34" t="s">
        <v>10082</v>
      </c>
      <c r="C168" s="34" t="s">
        <v>10083</v>
      </c>
      <c r="D168" s="34" t="s">
        <v>10079</v>
      </c>
      <c r="E168" s="34">
        <v>2002.11</v>
      </c>
      <c r="F168" s="17" t="s">
        <v>10050</v>
      </c>
      <c r="G168" s="132" t="s">
        <v>10044</v>
      </c>
      <c r="H168" s="102">
        <v>7180022274</v>
      </c>
    </row>
    <row r="169" spans="1:8" ht="39.9" customHeight="1" x14ac:dyDescent="0.2">
      <c r="A169" s="57">
        <v>12</v>
      </c>
      <c r="B169" s="34" t="s">
        <v>10084</v>
      </c>
      <c r="C169" s="34" t="s">
        <v>10083</v>
      </c>
      <c r="D169" s="34" t="s">
        <v>10079</v>
      </c>
      <c r="E169" s="34">
        <v>2002.11</v>
      </c>
      <c r="F169" s="17" t="s">
        <v>10050</v>
      </c>
      <c r="G169" s="132" t="s">
        <v>10045</v>
      </c>
      <c r="H169" s="102">
        <v>7180022282</v>
      </c>
    </row>
    <row r="243" spans="8:8" ht="39.9" customHeight="1" x14ac:dyDescent="0.2">
      <c r="H243" s="17"/>
    </row>
  </sheetData>
  <mergeCells count="2">
    <mergeCell ref="B156:D156"/>
    <mergeCell ref="B147:C147"/>
  </mergeCells>
  <phoneticPr fontId="5"/>
  <pageMargins left="0.23622047244094491" right="0.23622047244094491" top="0.74803149606299213" bottom="0.74803149606299213" header="0.31496062992125984" footer="0.31496062992125984"/>
  <pageSetup paperSize="9" scale="65" orientation="portrait" r:id="rId1"/>
  <headerFooter>
    <oddHeader>&amp;C&amp;"-,太字"&amp;20特別貸出用図書セット(調べ学習用セット　仕事)</oddHeader>
  </headerFooter>
  <rowBreaks count="20" manualBreakCount="20">
    <brk id="10" max="7" man="1"/>
    <brk id="17" max="7" man="1"/>
    <brk id="24" max="7" man="1"/>
    <brk id="31" max="7" man="1"/>
    <brk id="40" max="7" man="1"/>
    <brk id="46" max="7" man="1"/>
    <brk id="53" max="7" man="1"/>
    <brk id="60" max="7" man="1"/>
    <brk id="67" max="7" man="1"/>
    <brk id="74" max="7" man="1"/>
    <brk id="80" max="7" man="1"/>
    <brk id="87" max="7" man="1"/>
    <brk id="97" max="7" man="1"/>
    <brk id="104" max="7" man="1"/>
    <brk id="116" max="7" man="1"/>
    <brk id="123" max="7" man="1"/>
    <brk id="133" max="7" man="1"/>
    <brk id="139" max="7" man="1"/>
    <brk id="146" max="7" man="1"/>
    <brk id="155" max="7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4"/>
  </sheetPr>
  <dimension ref="A1:H40"/>
  <sheetViews>
    <sheetView view="pageBreakPreview" zoomScale="80" zoomScaleNormal="100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18.109375" style="53" customWidth="1"/>
    <col min="6" max="6" width="14.21875" style="53" bestFit="1" customWidth="1"/>
    <col min="7" max="7" width="19" style="53" bestFit="1" customWidth="1"/>
    <col min="8" max="8" width="18.33203125" style="53" customWidth="1"/>
    <col min="9" max="16384" width="12.6640625" style="3"/>
  </cols>
  <sheetData>
    <row r="1" spans="1:8" ht="39.9" customHeight="1" x14ac:dyDescent="0.2">
      <c r="B1" s="185" t="s">
        <v>16492</v>
      </c>
    </row>
    <row r="2" spans="1:8" ht="39.9" customHeight="1" x14ac:dyDescent="0.2">
      <c r="B2" s="185" t="s">
        <v>91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3">
        <v>1</v>
      </c>
      <c r="B4" s="17" t="s">
        <v>3376</v>
      </c>
      <c r="C4" s="17" t="s">
        <v>3377</v>
      </c>
      <c r="D4" s="17" t="s">
        <v>274</v>
      </c>
      <c r="E4" s="55">
        <v>39536</v>
      </c>
      <c r="F4" s="17" t="s">
        <v>667</v>
      </c>
      <c r="G4" s="17" t="s">
        <v>4198</v>
      </c>
      <c r="H4" s="17">
        <v>7180001872</v>
      </c>
    </row>
    <row r="5" spans="1:8" ht="39.9" customHeight="1" x14ac:dyDescent="0.2">
      <c r="A5" s="53">
        <v>2</v>
      </c>
      <c r="B5" s="17" t="s">
        <v>3378</v>
      </c>
      <c r="C5" s="17" t="s">
        <v>3377</v>
      </c>
      <c r="D5" s="17" t="s">
        <v>274</v>
      </c>
      <c r="E5" s="55">
        <v>39536</v>
      </c>
      <c r="F5" s="17" t="s">
        <v>667</v>
      </c>
      <c r="G5" s="17" t="s">
        <v>4199</v>
      </c>
      <c r="H5" s="17">
        <v>7180001880</v>
      </c>
    </row>
    <row r="6" spans="1:8" ht="39.9" customHeight="1" x14ac:dyDescent="0.2">
      <c r="A6" s="53">
        <v>3</v>
      </c>
      <c r="B6" s="17" t="s">
        <v>3379</v>
      </c>
      <c r="C6" s="17" t="s">
        <v>3377</v>
      </c>
      <c r="D6" s="17" t="s">
        <v>274</v>
      </c>
      <c r="E6" s="55">
        <v>39536</v>
      </c>
      <c r="F6" s="17" t="s">
        <v>667</v>
      </c>
      <c r="G6" s="17" t="s">
        <v>4200</v>
      </c>
      <c r="H6" s="17">
        <v>7180001898</v>
      </c>
    </row>
    <row r="7" spans="1:8" ht="39.9" customHeight="1" x14ac:dyDescent="0.2">
      <c r="A7" s="53">
        <v>4</v>
      </c>
      <c r="B7" s="17" t="s">
        <v>3380</v>
      </c>
      <c r="C7" s="17" t="s">
        <v>3377</v>
      </c>
      <c r="D7" s="17" t="s">
        <v>274</v>
      </c>
      <c r="E7" s="55">
        <v>39536</v>
      </c>
      <c r="F7" s="17" t="s">
        <v>667</v>
      </c>
      <c r="G7" s="17" t="s">
        <v>4201</v>
      </c>
      <c r="H7" s="17">
        <v>7180001906</v>
      </c>
    </row>
    <row r="8" spans="1:8" ht="39.9" customHeight="1" x14ac:dyDescent="0.2">
      <c r="A8" s="53">
        <v>5</v>
      </c>
      <c r="B8" s="17" t="s">
        <v>3381</v>
      </c>
      <c r="C8" s="17" t="s">
        <v>3377</v>
      </c>
      <c r="D8" s="17" t="s">
        <v>274</v>
      </c>
      <c r="E8" s="55">
        <v>39536</v>
      </c>
      <c r="F8" s="17" t="s">
        <v>667</v>
      </c>
      <c r="G8" s="17" t="s">
        <v>4202</v>
      </c>
      <c r="H8" s="17">
        <v>7180001914</v>
      </c>
    </row>
    <row r="9" spans="1:8" ht="39.9" customHeight="1" x14ac:dyDescent="0.2">
      <c r="A9" s="53">
        <v>6</v>
      </c>
      <c r="B9" s="17" t="s">
        <v>3382</v>
      </c>
      <c r="C9" s="17" t="s">
        <v>3377</v>
      </c>
      <c r="D9" s="17" t="s">
        <v>274</v>
      </c>
      <c r="E9" s="55">
        <v>39536</v>
      </c>
      <c r="F9" s="17" t="s">
        <v>667</v>
      </c>
      <c r="G9" s="17" t="s">
        <v>4203</v>
      </c>
      <c r="H9" s="17">
        <v>7180001922</v>
      </c>
    </row>
    <row r="10" spans="1:8" ht="39.9" customHeight="1" x14ac:dyDescent="0.2">
      <c r="A10" s="53">
        <v>7</v>
      </c>
      <c r="B10" s="17" t="s">
        <v>3383</v>
      </c>
      <c r="C10" s="17" t="s">
        <v>3377</v>
      </c>
      <c r="D10" s="17" t="s">
        <v>274</v>
      </c>
      <c r="E10" s="55">
        <v>39536</v>
      </c>
      <c r="F10" s="17" t="s">
        <v>667</v>
      </c>
      <c r="G10" s="17" t="s">
        <v>4204</v>
      </c>
      <c r="H10" s="17">
        <v>7180001930</v>
      </c>
    </row>
    <row r="11" spans="1:8" ht="39.9" customHeight="1" x14ac:dyDescent="0.2">
      <c r="A11" s="53">
        <v>8</v>
      </c>
      <c r="B11" s="17" t="s">
        <v>3384</v>
      </c>
      <c r="C11" s="17" t="s">
        <v>3377</v>
      </c>
      <c r="D11" s="17" t="s">
        <v>274</v>
      </c>
      <c r="E11" s="55">
        <v>39536</v>
      </c>
      <c r="F11" s="17" t="s">
        <v>667</v>
      </c>
      <c r="G11" s="17" t="s">
        <v>4205</v>
      </c>
      <c r="H11" s="17">
        <v>7180001948</v>
      </c>
    </row>
    <row r="12" spans="1:8" ht="39.9" customHeight="1" x14ac:dyDescent="0.2">
      <c r="A12" s="53">
        <v>9</v>
      </c>
      <c r="B12" s="17" t="s">
        <v>3385</v>
      </c>
      <c r="C12" s="17" t="s">
        <v>3386</v>
      </c>
      <c r="D12" s="17" t="s">
        <v>208</v>
      </c>
      <c r="E12" s="55">
        <v>38779</v>
      </c>
      <c r="F12" s="17" t="s">
        <v>667</v>
      </c>
      <c r="G12" s="17" t="s">
        <v>4206</v>
      </c>
      <c r="H12" s="17">
        <v>7180001955</v>
      </c>
    </row>
    <row r="13" spans="1:8" ht="39.9" customHeight="1" x14ac:dyDescent="0.2">
      <c r="A13" s="53">
        <v>10</v>
      </c>
      <c r="B13" s="17" t="s">
        <v>3387</v>
      </c>
      <c r="C13" s="17" t="s">
        <v>3386</v>
      </c>
      <c r="D13" s="17" t="s">
        <v>208</v>
      </c>
      <c r="E13" s="55">
        <v>38779</v>
      </c>
      <c r="F13" s="17" t="s">
        <v>667</v>
      </c>
      <c r="G13" s="17" t="s">
        <v>4207</v>
      </c>
      <c r="H13" s="17">
        <v>7180001963</v>
      </c>
    </row>
    <row r="14" spans="1:8" ht="39.9" customHeight="1" x14ac:dyDescent="0.2">
      <c r="A14" s="53">
        <v>11</v>
      </c>
      <c r="B14" s="17" t="s">
        <v>3388</v>
      </c>
      <c r="C14" s="17" t="s">
        <v>3386</v>
      </c>
      <c r="D14" s="17" t="s">
        <v>208</v>
      </c>
      <c r="E14" s="55">
        <v>38779</v>
      </c>
      <c r="F14" s="17" t="s">
        <v>667</v>
      </c>
      <c r="G14" s="17" t="s">
        <v>4208</v>
      </c>
      <c r="H14" s="17">
        <v>7180001971</v>
      </c>
    </row>
    <row r="15" spans="1:8" ht="39.9" customHeight="1" x14ac:dyDescent="0.2">
      <c r="A15" s="53">
        <v>12</v>
      </c>
      <c r="B15" s="17" t="s">
        <v>3389</v>
      </c>
      <c r="C15" s="17" t="s">
        <v>3386</v>
      </c>
      <c r="D15" s="17" t="s">
        <v>208</v>
      </c>
      <c r="E15" s="55">
        <v>38779</v>
      </c>
      <c r="F15" s="17" t="s">
        <v>667</v>
      </c>
      <c r="G15" s="17" t="s">
        <v>4209</v>
      </c>
      <c r="H15" s="17">
        <v>7180001989</v>
      </c>
    </row>
    <row r="16" spans="1:8" ht="39.9" customHeight="1" x14ac:dyDescent="0.2">
      <c r="A16" s="53">
        <v>13</v>
      </c>
      <c r="B16" s="17" t="s">
        <v>3390</v>
      </c>
      <c r="C16" s="17" t="s">
        <v>3386</v>
      </c>
      <c r="D16" s="17" t="s">
        <v>208</v>
      </c>
      <c r="E16" s="55">
        <v>38779</v>
      </c>
      <c r="F16" s="17" t="s">
        <v>667</v>
      </c>
      <c r="G16" s="17" t="s">
        <v>4210</v>
      </c>
      <c r="H16" s="17">
        <v>7180001997</v>
      </c>
    </row>
    <row r="17" spans="1:8" ht="39.9" customHeight="1" x14ac:dyDescent="0.2">
      <c r="A17" s="53">
        <v>14</v>
      </c>
      <c r="B17" s="17" t="s">
        <v>3391</v>
      </c>
      <c r="C17" s="17" t="s">
        <v>3386</v>
      </c>
      <c r="D17" s="17" t="s">
        <v>208</v>
      </c>
      <c r="E17" s="55">
        <v>38779</v>
      </c>
      <c r="F17" s="17" t="s">
        <v>667</v>
      </c>
      <c r="G17" s="17" t="s">
        <v>4211</v>
      </c>
      <c r="H17" s="17">
        <v>7180002003</v>
      </c>
    </row>
    <row r="18" spans="1:8" ht="39.9" customHeight="1" x14ac:dyDescent="0.2">
      <c r="A18" s="53">
        <v>15</v>
      </c>
      <c r="B18" s="17" t="s">
        <v>3392</v>
      </c>
      <c r="C18" s="17" t="s">
        <v>3386</v>
      </c>
      <c r="D18" s="17" t="s">
        <v>208</v>
      </c>
      <c r="E18" s="55">
        <v>38779</v>
      </c>
      <c r="F18" s="17" t="s">
        <v>667</v>
      </c>
      <c r="G18" s="17" t="s">
        <v>4212</v>
      </c>
      <c r="H18" s="17">
        <v>7180002011</v>
      </c>
    </row>
    <row r="19" spans="1:8" ht="39.9" customHeight="1" x14ac:dyDescent="0.2">
      <c r="A19" s="53">
        <v>16</v>
      </c>
      <c r="B19" s="17" t="s">
        <v>3393</v>
      </c>
      <c r="C19" s="17" t="s">
        <v>3386</v>
      </c>
      <c r="D19" s="17" t="s">
        <v>208</v>
      </c>
      <c r="E19" s="55">
        <v>38779</v>
      </c>
      <c r="F19" s="17" t="s">
        <v>667</v>
      </c>
      <c r="G19" s="17" t="s">
        <v>4213</v>
      </c>
      <c r="H19" s="17">
        <v>7180002029</v>
      </c>
    </row>
    <row r="20" spans="1:8" ht="39.9" customHeight="1" x14ac:dyDescent="0.2">
      <c r="A20" s="53">
        <v>17</v>
      </c>
      <c r="B20" s="17" t="s">
        <v>3394</v>
      </c>
      <c r="C20" s="17" t="s">
        <v>3386</v>
      </c>
      <c r="D20" s="17" t="s">
        <v>208</v>
      </c>
      <c r="E20" s="55">
        <v>38779</v>
      </c>
      <c r="F20" s="17" t="s">
        <v>667</v>
      </c>
      <c r="G20" s="17" t="s">
        <v>4214</v>
      </c>
      <c r="H20" s="17">
        <v>7180002037</v>
      </c>
    </row>
    <row r="21" spans="1:8" ht="39.9" customHeight="1" x14ac:dyDescent="0.2">
      <c r="A21" s="53">
        <v>18</v>
      </c>
      <c r="B21" s="17" t="s">
        <v>3395</v>
      </c>
      <c r="C21" s="17" t="s">
        <v>3386</v>
      </c>
      <c r="D21" s="17" t="s">
        <v>208</v>
      </c>
      <c r="E21" s="55">
        <v>38779</v>
      </c>
      <c r="F21" s="17" t="s">
        <v>667</v>
      </c>
      <c r="G21" s="17" t="s">
        <v>4215</v>
      </c>
      <c r="H21" s="17">
        <v>7180002045</v>
      </c>
    </row>
    <row r="22" spans="1:8" ht="39.9" customHeight="1" x14ac:dyDescent="0.2">
      <c r="B22" s="192" t="s">
        <v>92</v>
      </c>
      <c r="C22" s="57"/>
      <c r="D22" s="57"/>
      <c r="E22" s="57"/>
      <c r="F22" s="57"/>
      <c r="G22" s="57"/>
      <c r="H22" s="57"/>
    </row>
    <row r="23" spans="1:8" ht="39.9" customHeight="1" thickBot="1" x14ac:dyDescent="0.25">
      <c r="B23" s="13" t="s">
        <v>5362</v>
      </c>
      <c r="C23" s="13" t="s">
        <v>5363</v>
      </c>
      <c r="D23" s="13" t="s">
        <v>5364</v>
      </c>
      <c r="E23" s="13" t="s">
        <v>5365</v>
      </c>
      <c r="F23" s="13" t="s">
        <v>5366</v>
      </c>
      <c r="G23" s="13" t="s">
        <v>5368</v>
      </c>
      <c r="H23" s="13" t="s">
        <v>5367</v>
      </c>
    </row>
    <row r="24" spans="1:8" ht="48" customHeight="1" thickTop="1" x14ac:dyDescent="0.2">
      <c r="A24" s="53">
        <v>1</v>
      </c>
      <c r="B24" s="17" t="s">
        <v>3396</v>
      </c>
      <c r="C24" s="17" t="s">
        <v>3397</v>
      </c>
      <c r="D24" s="17" t="s">
        <v>3398</v>
      </c>
      <c r="E24" s="56">
        <v>40634</v>
      </c>
      <c r="F24" s="17" t="s">
        <v>753</v>
      </c>
      <c r="G24" s="17" t="s">
        <v>4216</v>
      </c>
      <c r="H24" s="17">
        <v>7180010113</v>
      </c>
    </row>
    <row r="25" spans="1:8" ht="48" customHeight="1" x14ac:dyDescent="0.2">
      <c r="A25" s="53">
        <v>2</v>
      </c>
      <c r="B25" s="17" t="s">
        <v>3399</v>
      </c>
      <c r="C25" s="17" t="s">
        <v>3400</v>
      </c>
      <c r="D25" s="17" t="s">
        <v>357</v>
      </c>
      <c r="E25" s="56">
        <v>39508</v>
      </c>
      <c r="F25" s="17" t="s">
        <v>753</v>
      </c>
      <c r="G25" s="17" t="s">
        <v>4217</v>
      </c>
      <c r="H25" s="17">
        <v>7180010121</v>
      </c>
    </row>
    <row r="26" spans="1:8" ht="48" customHeight="1" x14ac:dyDescent="0.2">
      <c r="A26" s="53">
        <v>3</v>
      </c>
      <c r="B26" s="17" t="s">
        <v>3401</v>
      </c>
      <c r="C26" s="17" t="s">
        <v>3402</v>
      </c>
      <c r="D26" s="17" t="s">
        <v>357</v>
      </c>
      <c r="E26" s="56">
        <v>39508</v>
      </c>
      <c r="F26" s="17" t="s">
        <v>753</v>
      </c>
      <c r="G26" s="17" t="s">
        <v>4218</v>
      </c>
      <c r="H26" s="17">
        <v>7180010139</v>
      </c>
    </row>
    <row r="27" spans="1:8" ht="48" customHeight="1" x14ac:dyDescent="0.2">
      <c r="A27" s="53">
        <v>4</v>
      </c>
      <c r="B27" s="17" t="s">
        <v>3403</v>
      </c>
      <c r="C27" s="17" t="s">
        <v>3404</v>
      </c>
      <c r="D27" s="17" t="s">
        <v>357</v>
      </c>
      <c r="E27" s="56">
        <v>39142</v>
      </c>
      <c r="F27" s="17" t="s">
        <v>753</v>
      </c>
      <c r="G27" s="17" t="s">
        <v>4219</v>
      </c>
      <c r="H27" s="17">
        <v>7180010147</v>
      </c>
    </row>
    <row r="28" spans="1:8" ht="48" customHeight="1" x14ac:dyDescent="0.2">
      <c r="A28" s="53">
        <v>5</v>
      </c>
      <c r="B28" s="17" t="s">
        <v>3405</v>
      </c>
      <c r="C28" s="17" t="s">
        <v>3404</v>
      </c>
      <c r="D28" s="17" t="s">
        <v>357</v>
      </c>
      <c r="E28" s="56">
        <v>38777</v>
      </c>
      <c r="F28" s="17" t="s">
        <v>753</v>
      </c>
      <c r="G28" s="17" t="s">
        <v>4220</v>
      </c>
      <c r="H28" s="17">
        <v>7180010154</v>
      </c>
    </row>
    <row r="29" spans="1:8" ht="48" customHeight="1" x14ac:dyDescent="0.2">
      <c r="A29" s="53">
        <v>6</v>
      </c>
      <c r="B29" s="17" t="s">
        <v>3406</v>
      </c>
      <c r="C29" s="17" t="s">
        <v>3407</v>
      </c>
      <c r="D29" s="17" t="s">
        <v>357</v>
      </c>
      <c r="E29" s="56">
        <v>38412</v>
      </c>
      <c r="F29" s="17" t="s">
        <v>753</v>
      </c>
      <c r="G29" s="17" t="s">
        <v>4221</v>
      </c>
      <c r="H29" s="17">
        <v>7180010162</v>
      </c>
    </row>
    <row r="30" spans="1:8" ht="58.5" customHeight="1" x14ac:dyDescent="0.2">
      <c r="A30" s="53">
        <v>7</v>
      </c>
      <c r="B30" s="17" t="s">
        <v>3408</v>
      </c>
      <c r="C30" s="17" t="s">
        <v>3409</v>
      </c>
      <c r="D30" s="17" t="s">
        <v>2725</v>
      </c>
      <c r="E30" s="56">
        <v>39387</v>
      </c>
      <c r="F30" s="17" t="s">
        <v>753</v>
      </c>
      <c r="G30" s="17" t="s">
        <v>4222</v>
      </c>
      <c r="H30" s="17">
        <v>7180010170</v>
      </c>
    </row>
    <row r="31" spans="1:8" ht="58.5" customHeight="1" x14ac:dyDescent="0.2">
      <c r="A31" s="53">
        <v>8</v>
      </c>
      <c r="B31" s="17" t="s">
        <v>3410</v>
      </c>
      <c r="C31" s="17" t="s">
        <v>3411</v>
      </c>
      <c r="D31" s="17" t="s">
        <v>1254</v>
      </c>
      <c r="E31" s="56">
        <v>39845</v>
      </c>
      <c r="F31" s="17" t="s">
        <v>753</v>
      </c>
      <c r="G31" s="17" t="s">
        <v>4223</v>
      </c>
      <c r="H31" s="17">
        <v>7180010188</v>
      </c>
    </row>
    <row r="32" spans="1:8" ht="58.5" customHeight="1" x14ac:dyDescent="0.2">
      <c r="A32" s="53">
        <v>9</v>
      </c>
      <c r="B32" s="17" t="s">
        <v>3412</v>
      </c>
      <c r="C32" s="17" t="s">
        <v>3413</v>
      </c>
      <c r="D32" s="17" t="s">
        <v>2892</v>
      </c>
      <c r="E32" s="56">
        <v>39845</v>
      </c>
      <c r="F32" s="17" t="s">
        <v>753</v>
      </c>
      <c r="G32" s="17" t="s">
        <v>4224</v>
      </c>
      <c r="H32" s="17">
        <v>7180010196</v>
      </c>
    </row>
    <row r="33" spans="1:8" ht="58.5" customHeight="1" x14ac:dyDescent="0.2">
      <c r="A33" s="53">
        <v>10</v>
      </c>
      <c r="B33" s="17" t="s">
        <v>3414</v>
      </c>
      <c r="C33" s="17" t="s">
        <v>3413</v>
      </c>
      <c r="D33" s="17" t="s">
        <v>2892</v>
      </c>
      <c r="E33" s="56">
        <v>39845</v>
      </c>
      <c r="F33" s="17" t="s">
        <v>753</v>
      </c>
      <c r="G33" s="17" t="s">
        <v>4225</v>
      </c>
      <c r="H33" s="17">
        <v>7180010204</v>
      </c>
    </row>
    <row r="34" spans="1:8" ht="58.5" customHeight="1" x14ac:dyDescent="0.2">
      <c r="A34" s="53">
        <v>11</v>
      </c>
      <c r="B34" s="17" t="s">
        <v>3415</v>
      </c>
      <c r="C34" s="17" t="s">
        <v>3413</v>
      </c>
      <c r="D34" s="17" t="s">
        <v>2892</v>
      </c>
      <c r="E34" s="56">
        <v>39845</v>
      </c>
      <c r="F34" s="17" t="s">
        <v>753</v>
      </c>
      <c r="G34" s="17" t="s">
        <v>4226</v>
      </c>
      <c r="H34" s="17">
        <v>7180010212</v>
      </c>
    </row>
    <row r="35" spans="1:8" ht="58.5" customHeight="1" x14ac:dyDescent="0.2">
      <c r="A35" s="53">
        <v>12</v>
      </c>
      <c r="B35" s="17" t="s">
        <v>3416</v>
      </c>
      <c r="C35" s="17" t="s">
        <v>3413</v>
      </c>
      <c r="D35" s="17" t="s">
        <v>2892</v>
      </c>
      <c r="E35" s="56">
        <v>39845</v>
      </c>
      <c r="F35" s="17" t="s">
        <v>753</v>
      </c>
      <c r="G35" s="17" t="s">
        <v>4227</v>
      </c>
      <c r="H35" s="17">
        <v>7180010220</v>
      </c>
    </row>
    <row r="36" spans="1:8" ht="58.5" customHeight="1" x14ac:dyDescent="0.2">
      <c r="A36" s="53">
        <v>13</v>
      </c>
      <c r="B36" s="17" t="s">
        <v>3417</v>
      </c>
      <c r="C36" s="17" t="s">
        <v>3413</v>
      </c>
      <c r="D36" s="17" t="s">
        <v>2892</v>
      </c>
      <c r="E36" s="56">
        <v>39845</v>
      </c>
      <c r="F36" s="17" t="s">
        <v>753</v>
      </c>
      <c r="G36" s="17" t="s">
        <v>4228</v>
      </c>
      <c r="H36" s="17">
        <v>7180010238</v>
      </c>
    </row>
    <row r="37" spans="1:8" ht="58.5" customHeight="1" x14ac:dyDescent="0.2">
      <c r="A37" s="53">
        <v>14</v>
      </c>
      <c r="B37" s="17" t="s">
        <v>3418</v>
      </c>
      <c r="C37" s="17" t="s">
        <v>3413</v>
      </c>
      <c r="D37" s="17" t="s">
        <v>2892</v>
      </c>
      <c r="E37" s="56">
        <v>39845</v>
      </c>
      <c r="F37" s="17" t="s">
        <v>753</v>
      </c>
      <c r="G37" s="17" t="s">
        <v>4229</v>
      </c>
      <c r="H37" s="17">
        <v>7180010246</v>
      </c>
    </row>
    <row r="38" spans="1:8" ht="58.5" customHeight="1" x14ac:dyDescent="0.2">
      <c r="A38" s="53">
        <v>15</v>
      </c>
      <c r="B38" s="17" t="s">
        <v>3419</v>
      </c>
      <c r="C38" s="17" t="s">
        <v>3413</v>
      </c>
      <c r="D38" s="17" t="s">
        <v>2892</v>
      </c>
      <c r="E38" s="56">
        <v>39845</v>
      </c>
      <c r="F38" s="17" t="s">
        <v>753</v>
      </c>
      <c r="G38" s="17" t="s">
        <v>4230</v>
      </c>
      <c r="H38" s="17">
        <v>7180010253</v>
      </c>
    </row>
    <row r="39" spans="1:8" ht="48" customHeight="1" x14ac:dyDescent="0.2">
      <c r="A39" s="53">
        <v>16</v>
      </c>
      <c r="B39" s="17" t="s">
        <v>13313</v>
      </c>
      <c r="C39" s="17" t="s">
        <v>13314</v>
      </c>
      <c r="D39" s="17" t="s">
        <v>137</v>
      </c>
      <c r="E39" s="17" t="s">
        <v>11446</v>
      </c>
      <c r="F39" s="17">
        <v>2021</v>
      </c>
      <c r="G39" s="17" t="s">
        <v>13315</v>
      </c>
      <c r="H39" s="17">
        <v>1123890657</v>
      </c>
    </row>
    <row r="40" spans="1:8" ht="39.9" customHeight="1" x14ac:dyDescent="0.2">
      <c r="B40" s="57"/>
      <c r="C40" s="57"/>
      <c r="D40" s="57"/>
      <c r="E40" s="57"/>
      <c r="F40" s="57"/>
      <c r="G40" s="57"/>
      <c r="H40" s="57"/>
    </row>
  </sheetData>
  <phoneticPr fontId="5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&amp;C&amp;"-,太字"&amp;20特別貸出用図書セット(調べ学習用セット　工業・産業)</oddHeader>
  </headerFooter>
  <rowBreaks count="1" manualBreakCount="1">
    <brk id="21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fitToPage="1"/>
  </sheetPr>
  <dimension ref="A1:H1068"/>
  <sheetViews>
    <sheetView view="pageBreakPreview" topLeftCell="A124" zoomScale="80" zoomScaleNormal="100" zoomScaleSheetLayoutView="80" zoomScalePageLayoutView="50" workbookViewId="0">
      <selection activeCell="H1019" sqref="H1019:H1068"/>
    </sheetView>
  </sheetViews>
  <sheetFormatPr defaultColWidth="12.6640625" defaultRowHeight="39.9" customHeight="1" x14ac:dyDescent="0.2"/>
  <cols>
    <col min="1" max="1" width="5" style="231" bestFit="1" customWidth="1"/>
    <col min="2" max="2" width="34.33203125" style="231" bestFit="1" customWidth="1"/>
    <col min="3" max="3" width="26.33203125" style="231" customWidth="1"/>
    <col min="4" max="4" width="18.33203125" style="279" bestFit="1" customWidth="1"/>
    <col min="5" max="5" width="20.6640625" style="231" customWidth="1"/>
    <col min="6" max="6" width="14.21875" style="231" bestFit="1" customWidth="1"/>
    <col min="7" max="7" width="19" style="231" bestFit="1" customWidth="1"/>
    <col min="8" max="8" width="18.77734375" style="231" customWidth="1"/>
    <col min="9" max="16384" width="12.6640625" style="231"/>
  </cols>
  <sheetData>
    <row r="1" spans="1:8" ht="39.9" customHeight="1" x14ac:dyDescent="0.25">
      <c r="A1" s="57"/>
      <c r="B1" s="249" t="s">
        <v>16484</v>
      </c>
      <c r="C1" s="57"/>
      <c r="D1" s="250"/>
      <c r="E1" s="57"/>
      <c r="F1" s="57"/>
      <c r="G1" s="57"/>
      <c r="H1" s="57"/>
    </row>
    <row r="2" spans="1:8" ht="39.9" customHeight="1" x14ac:dyDescent="0.2">
      <c r="A2" s="57"/>
      <c r="B2" s="192" t="s">
        <v>10090</v>
      </c>
      <c r="C2" s="57"/>
      <c r="D2" s="250"/>
      <c r="E2" s="57"/>
      <c r="F2" s="57"/>
      <c r="G2" s="57"/>
      <c r="H2" s="57"/>
    </row>
    <row r="3" spans="1:8" ht="39.9" customHeight="1" thickBot="1" x14ac:dyDescent="0.25">
      <c r="A3" s="57"/>
      <c r="B3" s="13" t="s">
        <v>5362</v>
      </c>
      <c r="C3" s="13" t="s">
        <v>5363</v>
      </c>
      <c r="D3" s="251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60" t="s">
        <v>1775</v>
      </c>
      <c r="C4" s="60" t="s">
        <v>1776</v>
      </c>
      <c r="D4" s="252" t="s">
        <v>287</v>
      </c>
      <c r="E4" s="54">
        <v>39899</v>
      </c>
      <c r="F4" s="60" t="s">
        <v>667</v>
      </c>
      <c r="G4" s="60" t="s">
        <v>4929</v>
      </c>
      <c r="H4" s="60">
        <v>7180002961</v>
      </c>
    </row>
    <row r="5" spans="1:8" ht="39.9" customHeight="1" x14ac:dyDescent="0.2">
      <c r="A5" s="57">
        <v>2</v>
      </c>
      <c r="B5" s="17" t="s">
        <v>1777</v>
      </c>
      <c r="C5" s="17" t="s">
        <v>1778</v>
      </c>
      <c r="D5" s="253" t="s">
        <v>287</v>
      </c>
      <c r="E5" s="55">
        <v>38595</v>
      </c>
      <c r="F5" s="17" t="s">
        <v>667</v>
      </c>
      <c r="G5" s="17" t="s">
        <v>4930</v>
      </c>
      <c r="H5" s="17">
        <v>7180002979</v>
      </c>
    </row>
    <row r="6" spans="1:8" ht="39.9" customHeight="1" x14ac:dyDescent="0.2">
      <c r="A6" s="57">
        <v>3</v>
      </c>
      <c r="B6" s="17" t="s">
        <v>1779</v>
      </c>
      <c r="C6" s="17" t="s">
        <v>2223</v>
      </c>
      <c r="D6" s="253" t="s">
        <v>1780</v>
      </c>
      <c r="E6" s="55">
        <v>37955</v>
      </c>
      <c r="F6" s="17" t="s">
        <v>667</v>
      </c>
      <c r="G6" s="17" t="s">
        <v>4931</v>
      </c>
      <c r="H6" s="17">
        <v>7180002987</v>
      </c>
    </row>
    <row r="7" spans="1:8" ht="39.9" customHeight="1" x14ac:dyDescent="0.2">
      <c r="A7" s="57">
        <v>4</v>
      </c>
      <c r="B7" s="17" t="s">
        <v>1781</v>
      </c>
      <c r="C7" s="17" t="s">
        <v>1782</v>
      </c>
      <c r="D7" s="253" t="s">
        <v>287</v>
      </c>
      <c r="E7" s="56">
        <v>38261</v>
      </c>
      <c r="F7" s="17" t="s">
        <v>667</v>
      </c>
      <c r="G7" s="17" t="s">
        <v>4932</v>
      </c>
      <c r="H7" s="17">
        <v>7180002995</v>
      </c>
    </row>
    <row r="8" spans="1:8" ht="39.9" customHeight="1" x14ac:dyDescent="0.2">
      <c r="A8" s="57">
        <v>5</v>
      </c>
      <c r="B8" s="17" t="s">
        <v>1783</v>
      </c>
      <c r="C8" s="17" t="s">
        <v>1784</v>
      </c>
      <c r="D8" s="253" t="s">
        <v>1362</v>
      </c>
      <c r="E8" s="55">
        <v>38502</v>
      </c>
      <c r="F8" s="17" t="s">
        <v>667</v>
      </c>
      <c r="G8" s="17" t="s">
        <v>4933</v>
      </c>
      <c r="H8" s="17">
        <v>7180003001</v>
      </c>
    </row>
    <row r="9" spans="1:8" ht="39.9" customHeight="1" x14ac:dyDescent="0.2">
      <c r="A9" s="57">
        <v>6</v>
      </c>
      <c r="B9" s="17" t="s">
        <v>1785</v>
      </c>
      <c r="C9" s="17" t="s">
        <v>1786</v>
      </c>
      <c r="D9" s="253" t="s">
        <v>159</v>
      </c>
      <c r="E9" s="55">
        <v>39538</v>
      </c>
      <c r="F9" s="17" t="s">
        <v>667</v>
      </c>
      <c r="G9" s="17" t="s">
        <v>4934</v>
      </c>
      <c r="H9" s="17">
        <v>7180003019</v>
      </c>
    </row>
    <row r="10" spans="1:8" ht="39.9" customHeight="1" x14ac:dyDescent="0.2">
      <c r="A10" s="57">
        <v>7</v>
      </c>
      <c r="B10" s="17" t="s">
        <v>1787</v>
      </c>
      <c r="C10" s="17" t="s">
        <v>1788</v>
      </c>
      <c r="D10" s="253" t="s">
        <v>153</v>
      </c>
      <c r="E10" s="55">
        <v>39416</v>
      </c>
      <c r="F10" s="17" t="s">
        <v>667</v>
      </c>
      <c r="G10" s="17" t="s">
        <v>4935</v>
      </c>
      <c r="H10" s="17">
        <v>7180003027</v>
      </c>
    </row>
    <row r="11" spans="1:8" ht="39.9" customHeight="1" x14ac:dyDescent="0.2">
      <c r="A11" s="57">
        <v>8</v>
      </c>
      <c r="B11" s="17" t="s">
        <v>1789</v>
      </c>
      <c r="C11" s="17" t="s">
        <v>1790</v>
      </c>
      <c r="D11" s="253" t="s">
        <v>243</v>
      </c>
      <c r="E11" s="55">
        <v>38672</v>
      </c>
      <c r="F11" s="17" t="s">
        <v>667</v>
      </c>
      <c r="G11" s="17" t="s">
        <v>4936</v>
      </c>
      <c r="H11" s="17">
        <v>7180003035</v>
      </c>
    </row>
    <row r="12" spans="1:8" ht="39.9" customHeight="1" x14ac:dyDescent="0.2">
      <c r="A12" s="57">
        <v>9</v>
      </c>
      <c r="B12" s="17" t="s">
        <v>1791</v>
      </c>
      <c r="C12" s="17" t="s">
        <v>1790</v>
      </c>
      <c r="D12" s="253" t="s">
        <v>243</v>
      </c>
      <c r="E12" s="55">
        <v>38672</v>
      </c>
      <c r="F12" s="17" t="s">
        <v>667</v>
      </c>
      <c r="G12" s="17" t="s">
        <v>4937</v>
      </c>
      <c r="H12" s="17">
        <v>7180003043</v>
      </c>
    </row>
    <row r="13" spans="1:8" ht="39.9" customHeight="1" x14ac:dyDescent="0.2">
      <c r="A13" s="57">
        <v>10</v>
      </c>
      <c r="B13" s="17" t="s">
        <v>1792</v>
      </c>
      <c r="C13" s="17" t="s">
        <v>1793</v>
      </c>
      <c r="D13" s="253" t="s">
        <v>1794</v>
      </c>
      <c r="E13" s="55">
        <v>38503</v>
      </c>
      <c r="F13" s="17" t="s">
        <v>667</v>
      </c>
      <c r="G13" s="17" t="s">
        <v>4938</v>
      </c>
      <c r="H13" s="17">
        <v>7180003050</v>
      </c>
    </row>
    <row r="14" spans="1:8" ht="39.9" customHeight="1" x14ac:dyDescent="0.2">
      <c r="A14" s="57">
        <v>11</v>
      </c>
      <c r="B14" s="17" t="s">
        <v>1795</v>
      </c>
      <c r="C14" s="17" t="s">
        <v>1796</v>
      </c>
      <c r="D14" s="253" t="s">
        <v>287</v>
      </c>
      <c r="E14" s="56">
        <v>38322</v>
      </c>
      <c r="F14" s="17" t="s">
        <v>667</v>
      </c>
      <c r="G14" s="17" t="s">
        <v>4939</v>
      </c>
      <c r="H14" s="17">
        <v>7180003068</v>
      </c>
    </row>
    <row r="15" spans="1:8" ht="39.9" customHeight="1" x14ac:dyDescent="0.2">
      <c r="A15" s="57">
        <v>12</v>
      </c>
      <c r="B15" s="17" t="s">
        <v>1797</v>
      </c>
      <c r="C15" s="17" t="s">
        <v>1798</v>
      </c>
      <c r="D15" s="253" t="s">
        <v>156</v>
      </c>
      <c r="E15" s="56">
        <v>38200</v>
      </c>
      <c r="F15" s="17" t="s">
        <v>667</v>
      </c>
      <c r="G15" s="17" t="s">
        <v>4940</v>
      </c>
      <c r="H15" s="17">
        <v>7180003076</v>
      </c>
    </row>
    <row r="16" spans="1:8" ht="39.9" customHeight="1" x14ac:dyDescent="0.2">
      <c r="A16" s="57">
        <v>13</v>
      </c>
      <c r="B16" s="17" t="s">
        <v>1799</v>
      </c>
      <c r="C16" s="17" t="s">
        <v>1800</v>
      </c>
      <c r="D16" s="253" t="s">
        <v>287</v>
      </c>
      <c r="E16" s="56">
        <v>36951</v>
      </c>
      <c r="F16" s="17" t="s">
        <v>667</v>
      </c>
      <c r="G16" s="17" t="s">
        <v>4941</v>
      </c>
      <c r="H16" s="17">
        <v>7180003084</v>
      </c>
    </row>
    <row r="17" spans="1:8" ht="39.9" customHeight="1" x14ac:dyDescent="0.2">
      <c r="A17" s="57">
        <v>14</v>
      </c>
      <c r="B17" s="17" t="s">
        <v>1801</v>
      </c>
      <c r="C17" s="17" t="s">
        <v>1802</v>
      </c>
      <c r="D17" s="253" t="s">
        <v>827</v>
      </c>
      <c r="E17" s="55">
        <v>39953</v>
      </c>
      <c r="F17" s="17" t="s">
        <v>667</v>
      </c>
      <c r="G17" s="17" t="s">
        <v>4942</v>
      </c>
      <c r="H17" s="17">
        <v>7180003092</v>
      </c>
    </row>
    <row r="18" spans="1:8" ht="39.9" customHeight="1" x14ac:dyDescent="0.2">
      <c r="A18" s="57">
        <v>15</v>
      </c>
      <c r="B18" s="17" t="s">
        <v>1482</v>
      </c>
      <c r="C18" s="17" t="s">
        <v>1803</v>
      </c>
      <c r="D18" s="253" t="s">
        <v>153</v>
      </c>
      <c r="E18" s="55">
        <v>40288</v>
      </c>
      <c r="F18" s="17" t="s">
        <v>667</v>
      </c>
      <c r="G18" s="17" t="s">
        <v>4943</v>
      </c>
      <c r="H18" s="17">
        <v>7180003100</v>
      </c>
    </row>
    <row r="19" spans="1:8" ht="39.9" customHeight="1" x14ac:dyDescent="0.2">
      <c r="A19" s="57">
        <v>16</v>
      </c>
      <c r="B19" s="17" t="s">
        <v>1804</v>
      </c>
      <c r="C19" s="17" t="s">
        <v>1805</v>
      </c>
      <c r="D19" s="253" t="s">
        <v>1362</v>
      </c>
      <c r="E19" s="55">
        <v>39324</v>
      </c>
      <c r="F19" s="17" t="s">
        <v>667</v>
      </c>
      <c r="G19" s="17" t="s">
        <v>4944</v>
      </c>
      <c r="H19" s="17">
        <v>7180003118</v>
      </c>
    </row>
    <row r="20" spans="1:8" ht="39.9" customHeight="1" x14ac:dyDescent="0.2">
      <c r="A20" s="57">
        <v>17</v>
      </c>
      <c r="B20" s="17" t="s">
        <v>1806</v>
      </c>
      <c r="C20" s="17" t="s">
        <v>1807</v>
      </c>
      <c r="D20" s="253" t="s">
        <v>1794</v>
      </c>
      <c r="E20" s="55">
        <v>38701</v>
      </c>
      <c r="F20" s="17" t="s">
        <v>667</v>
      </c>
      <c r="G20" s="17" t="s">
        <v>4945</v>
      </c>
      <c r="H20" s="17">
        <v>7180003126</v>
      </c>
    </row>
    <row r="21" spans="1:8" ht="39.9" customHeight="1" x14ac:dyDescent="0.2">
      <c r="A21" s="57">
        <v>18</v>
      </c>
      <c r="B21" s="17" t="s">
        <v>1808</v>
      </c>
      <c r="C21" s="17" t="s">
        <v>1809</v>
      </c>
      <c r="D21" s="253" t="s">
        <v>230</v>
      </c>
      <c r="E21" s="55">
        <v>39986</v>
      </c>
      <c r="F21" s="17" t="s">
        <v>667</v>
      </c>
      <c r="G21" s="17" t="s">
        <v>4946</v>
      </c>
      <c r="H21" s="17">
        <v>7180003134</v>
      </c>
    </row>
    <row r="22" spans="1:8" ht="39.9" customHeight="1" x14ac:dyDescent="0.2">
      <c r="A22" s="57">
        <v>19</v>
      </c>
      <c r="B22" s="17" t="s">
        <v>1810</v>
      </c>
      <c r="C22" s="17" t="s">
        <v>1811</v>
      </c>
      <c r="D22" s="253" t="s">
        <v>153</v>
      </c>
      <c r="E22" s="55">
        <v>39984</v>
      </c>
      <c r="F22" s="17" t="s">
        <v>667</v>
      </c>
      <c r="G22" s="17" t="s">
        <v>4947</v>
      </c>
      <c r="H22" s="17">
        <v>7180003142</v>
      </c>
    </row>
    <row r="23" spans="1:8" ht="39.9" customHeight="1" x14ac:dyDescent="0.2">
      <c r="A23" s="57">
        <v>20</v>
      </c>
      <c r="B23" s="17" t="s">
        <v>1812</v>
      </c>
      <c r="C23" s="17" t="s">
        <v>1386</v>
      </c>
      <c r="D23" s="253" t="s">
        <v>841</v>
      </c>
      <c r="E23" s="55">
        <v>39478</v>
      </c>
      <c r="F23" s="17" t="s">
        <v>667</v>
      </c>
      <c r="G23" s="17" t="s">
        <v>4948</v>
      </c>
      <c r="H23" s="17">
        <v>7180003159</v>
      </c>
    </row>
    <row r="24" spans="1:8" ht="39.9" customHeight="1" x14ac:dyDescent="0.2">
      <c r="A24" s="57">
        <v>21</v>
      </c>
      <c r="B24" s="17" t="s">
        <v>1292</v>
      </c>
      <c r="C24" s="17" t="s">
        <v>1293</v>
      </c>
      <c r="D24" s="253" t="s">
        <v>299</v>
      </c>
      <c r="E24" s="55">
        <v>39232</v>
      </c>
      <c r="F24" s="17" t="s">
        <v>667</v>
      </c>
      <c r="G24" s="17" t="s">
        <v>4949</v>
      </c>
      <c r="H24" s="17">
        <v>7180003167</v>
      </c>
    </row>
    <row r="25" spans="1:8" ht="39.9" customHeight="1" x14ac:dyDescent="0.2">
      <c r="A25" s="57">
        <v>22</v>
      </c>
      <c r="B25" s="17" t="s">
        <v>1813</v>
      </c>
      <c r="C25" s="17" t="s">
        <v>1800</v>
      </c>
      <c r="D25" s="253" t="s">
        <v>287</v>
      </c>
      <c r="E25" s="56">
        <v>37834</v>
      </c>
      <c r="F25" s="17" t="s">
        <v>667</v>
      </c>
      <c r="G25" s="17" t="s">
        <v>4950</v>
      </c>
      <c r="H25" s="17">
        <v>7180003175</v>
      </c>
    </row>
    <row r="26" spans="1:8" ht="39.9" customHeight="1" x14ac:dyDescent="0.2">
      <c r="A26" s="57">
        <v>23</v>
      </c>
      <c r="B26" s="17" t="s">
        <v>1814</v>
      </c>
      <c r="C26" s="17" t="s">
        <v>1815</v>
      </c>
      <c r="D26" s="253" t="s">
        <v>1359</v>
      </c>
      <c r="E26" s="55">
        <v>39742</v>
      </c>
      <c r="F26" s="17" t="s">
        <v>667</v>
      </c>
      <c r="G26" s="17" t="s">
        <v>4951</v>
      </c>
      <c r="H26" s="17">
        <v>7180003183</v>
      </c>
    </row>
    <row r="27" spans="1:8" ht="39.9" customHeight="1" x14ac:dyDescent="0.2">
      <c r="A27" s="57">
        <v>24</v>
      </c>
      <c r="B27" s="17" t="s">
        <v>1816</v>
      </c>
      <c r="C27" s="17" t="s">
        <v>1817</v>
      </c>
      <c r="D27" s="253" t="s">
        <v>1362</v>
      </c>
      <c r="E27" s="55">
        <v>39659</v>
      </c>
      <c r="F27" s="17" t="s">
        <v>667</v>
      </c>
      <c r="G27" s="17" t="s">
        <v>4952</v>
      </c>
      <c r="H27" s="17">
        <v>7180003191</v>
      </c>
    </row>
    <row r="28" spans="1:8" ht="39.9" customHeight="1" x14ac:dyDescent="0.2">
      <c r="A28" s="57">
        <v>25</v>
      </c>
      <c r="B28" s="17" t="s">
        <v>1818</v>
      </c>
      <c r="C28" s="17" t="s">
        <v>1819</v>
      </c>
      <c r="D28" s="253" t="s">
        <v>274</v>
      </c>
      <c r="E28" s="55">
        <v>39431</v>
      </c>
      <c r="F28" s="17" t="s">
        <v>667</v>
      </c>
      <c r="G28" s="17" t="s">
        <v>4953</v>
      </c>
      <c r="H28" s="17">
        <v>7180003209</v>
      </c>
    </row>
    <row r="29" spans="1:8" ht="39.9" customHeight="1" x14ac:dyDescent="0.2">
      <c r="A29" s="57">
        <v>26</v>
      </c>
      <c r="B29" s="17" t="s">
        <v>1820</v>
      </c>
      <c r="C29" s="17" t="s">
        <v>1821</v>
      </c>
      <c r="D29" s="253" t="s">
        <v>1822</v>
      </c>
      <c r="E29" s="55">
        <v>39372</v>
      </c>
      <c r="F29" s="17" t="s">
        <v>667</v>
      </c>
      <c r="G29" s="17" t="s">
        <v>4954</v>
      </c>
      <c r="H29" s="17">
        <v>7180003217</v>
      </c>
    </row>
    <row r="30" spans="1:8" ht="39.9" customHeight="1" x14ac:dyDescent="0.2">
      <c r="A30" s="57">
        <v>27</v>
      </c>
      <c r="B30" s="17" t="s">
        <v>1823</v>
      </c>
      <c r="C30" s="17" t="s">
        <v>1824</v>
      </c>
      <c r="D30" s="253" t="s">
        <v>243</v>
      </c>
      <c r="E30" s="55">
        <v>38982</v>
      </c>
      <c r="F30" s="17" t="s">
        <v>667</v>
      </c>
      <c r="G30" s="17" t="s">
        <v>4955</v>
      </c>
      <c r="H30" s="17">
        <v>7180003225</v>
      </c>
    </row>
    <row r="31" spans="1:8" ht="39.9" customHeight="1" x14ac:dyDescent="0.2">
      <c r="A31" s="57">
        <v>28</v>
      </c>
      <c r="B31" s="17" t="s">
        <v>1825</v>
      </c>
      <c r="C31" s="17" t="s">
        <v>1826</v>
      </c>
      <c r="D31" s="253" t="s">
        <v>140</v>
      </c>
      <c r="E31" s="55">
        <v>39995</v>
      </c>
      <c r="F31" s="17" t="s">
        <v>667</v>
      </c>
      <c r="G31" s="17" t="s">
        <v>4956</v>
      </c>
      <c r="H31" s="17">
        <v>7180003233</v>
      </c>
    </row>
    <row r="32" spans="1:8" ht="39.9" customHeight="1" x14ac:dyDescent="0.2">
      <c r="A32" s="57">
        <v>29</v>
      </c>
      <c r="B32" s="17" t="s">
        <v>1827</v>
      </c>
      <c r="C32" s="17" t="s">
        <v>1828</v>
      </c>
      <c r="D32" s="253" t="s">
        <v>159</v>
      </c>
      <c r="E32" s="56">
        <v>39995</v>
      </c>
      <c r="F32" s="17" t="s">
        <v>667</v>
      </c>
      <c r="G32" s="17" t="s">
        <v>4957</v>
      </c>
      <c r="H32" s="17">
        <v>7180003241</v>
      </c>
    </row>
    <row r="33" spans="1:8" ht="39.9" customHeight="1" x14ac:dyDescent="0.2">
      <c r="A33" s="57">
        <v>30</v>
      </c>
      <c r="B33" s="17" t="s">
        <v>1829</v>
      </c>
      <c r="C33" s="17" t="s">
        <v>1830</v>
      </c>
      <c r="D33" s="253" t="s">
        <v>233</v>
      </c>
      <c r="E33" s="56">
        <v>39264</v>
      </c>
      <c r="F33" s="17" t="s">
        <v>667</v>
      </c>
      <c r="G33" s="17" t="s">
        <v>4958</v>
      </c>
      <c r="H33" s="17">
        <v>7180003258</v>
      </c>
    </row>
    <row r="34" spans="1:8" ht="39.9" customHeight="1" x14ac:dyDescent="0.2">
      <c r="A34" s="57">
        <v>31</v>
      </c>
      <c r="B34" s="17" t="s">
        <v>1415</v>
      </c>
      <c r="C34" s="17" t="s">
        <v>1416</v>
      </c>
      <c r="D34" s="253" t="s">
        <v>140</v>
      </c>
      <c r="E34" s="55">
        <v>38639</v>
      </c>
      <c r="F34" s="17" t="s">
        <v>667</v>
      </c>
      <c r="G34" s="17" t="s">
        <v>4959</v>
      </c>
      <c r="H34" s="17">
        <v>7180003266</v>
      </c>
    </row>
    <row r="35" spans="1:8" ht="39.9" customHeight="1" x14ac:dyDescent="0.2">
      <c r="A35" s="57">
        <v>32</v>
      </c>
      <c r="B35" s="17" t="s">
        <v>1831</v>
      </c>
      <c r="C35" s="17" t="s">
        <v>1832</v>
      </c>
      <c r="D35" s="253" t="s">
        <v>233</v>
      </c>
      <c r="E35" s="56">
        <v>40057</v>
      </c>
      <c r="F35" s="17" t="s">
        <v>667</v>
      </c>
      <c r="G35" s="17" t="s">
        <v>4960</v>
      </c>
      <c r="H35" s="17">
        <v>7180003274</v>
      </c>
    </row>
    <row r="36" spans="1:8" ht="39.9" customHeight="1" x14ac:dyDescent="0.2">
      <c r="A36" s="57">
        <v>33</v>
      </c>
      <c r="B36" s="17" t="s">
        <v>1833</v>
      </c>
      <c r="C36" s="17" t="s">
        <v>1834</v>
      </c>
      <c r="D36" s="253" t="s">
        <v>156</v>
      </c>
      <c r="E36" s="56">
        <v>35247</v>
      </c>
      <c r="F36" s="17" t="s">
        <v>667</v>
      </c>
      <c r="G36" s="17" t="s">
        <v>4961</v>
      </c>
      <c r="H36" s="17">
        <v>7180003282</v>
      </c>
    </row>
    <row r="37" spans="1:8" ht="39.9" customHeight="1" x14ac:dyDescent="0.2">
      <c r="A37" s="57">
        <v>34</v>
      </c>
      <c r="B37" s="17" t="s">
        <v>1835</v>
      </c>
      <c r="C37" s="17" t="s">
        <v>1412</v>
      </c>
      <c r="D37" s="253" t="s">
        <v>156</v>
      </c>
      <c r="E37" s="56">
        <v>35096</v>
      </c>
      <c r="F37" s="17" t="s">
        <v>667</v>
      </c>
      <c r="G37" s="17" t="s">
        <v>4962</v>
      </c>
      <c r="H37" s="17">
        <v>7180003290</v>
      </c>
    </row>
    <row r="38" spans="1:8" ht="39.9" customHeight="1" x14ac:dyDescent="0.2">
      <c r="A38" s="57">
        <v>35</v>
      </c>
      <c r="B38" s="17" t="s">
        <v>1836</v>
      </c>
      <c r="C38" s="17" t="s">
        <v>1837</v>
      </c>
      <c r="D38" s="253" t="s">
        <v>287</v>
      </c>
      <c r="E38" s="56">
        <v>39448</v>
      </c>
      <c r="F38" s="17" t="s">
        <v>667</v>
      </c>
      <c r="G38" s="17" t="s">
        <v>4963</v>
      </c>
      <c r="H38" s="17">
        <v>7180003308</v>
      </c>
    </row>
    <row r="39" spans="1:8" ht="39.9" customHeight="1" x14ac:dyDescent="0.2">
      <c r="A39" s="57">
        <v>36</v>
      </c>
      <c r="B39" s="17" t="s">
        <v>1838</v>
      </c>
      <c r="C39" s="17" t="s">
        <v>1839</v>
      </c>
      <c r="D39" s="253" t="s">
        <v>140</v>
      </c>
      <c r="E39" s="55">
        <v>37904</v>
      </c>
      <c r="F39" s="17" t="s">
        <v>667</v>
      </c>
      <c r="G39" s="17" t="s">
        <v>4964</v>
      </c>
      <c r="H39" s="17">
        <v>7180003316</v>
      </c>
    </row>
    <row r="40" spans="1:8" ht="39.9" customHeight="1" x14ac:dyDescent="0.2">
      <c r="A40" s="57">
        <v>37</v>
      </c>
      <c r="B40" s="17" t="s">
        <v>1840</v>
      </c>
      <c r="C40" s="17" t="s">
        <v>1841</v>
      </c>
      <c r="D40" s="253" t="s">
        <v>1842</v>
      </c>
      <c r="E40" s="55">
        <v>39928</v>
      </c>
      <c r="F40" s="17" t="s">
        <v>667</v>
      </c>
      <c r="G40" s="17" t="s">
        <v>4965</v>
      </c>
      <c r="H40" s="17">
        <v>7180003324</v>
      </c>
    </row>
    <row r="41" spans="1:8" ht="39.9" customHeight="1" x14ac:dyDescent="0.2">
      <c r="A41" s="57">
        <v>38</v>
      </c>
      <c r="B41" s="17" t="s">
        <v>1843</v>
      </c>
      <c r="C41" s="17" t="s">
        <v>1844</v>
      </c>
      <c r="D41" s="253" t="s">
        <v>233</v>
      </c>
      <c r="E41" s="56">
        <v>40299</v>
      </c>
      <c r="F41" s="17" t="s">
        <v>667</v>
      </c>
      <c r="G41" s="17" t="s">
        <v>4966</v>
      </c>
      <c r="H41" s="17">
        <v>7180003332</v>
      </c>
    </row>
    <row r="42" spans="1:8" ht="39.9" customHeight="1" x14ac:dyDescent="0.2">
      <c r="A42" s="57">
        <v>39</v>
      </c>
      <c r="B42" s="17" t="s">
        <v>1845</v>
      </c>
      <c r="C42" s="17" t="s">
        <v>1846</v>
      </c>
      <c r="D42" s="253" t="s">
        <v>140</v>
      </c>
      <c r="E42" s="55">
        <v>39127</v>
      </c>
      <c r="F42" s="17" t="s">
        <v>667</v>
      </c>
      <c r="G42" s="17" t="s">
        <v>4967</v>
      </c>
      <c r="H42" s="17">
        <v>7180003340</v>
      </c>
    </row>
    <row r="43" spans="1:8" ht="39.9" customHeight="1" x14ac:dyDescent="0.2">
      <c r="A43" s="57">
        <v>40</v>
      </c>
      <c r="B43" s="17" t="s">
        <v>1847</v>
      </c>
      <c r="C43" s="17" t="s">
        <v>1848</v>
      </c>
      <c r="D43" s="253" t="s">
        <v>233</v>
      </c>
      <c r="E43" s="56">
        <v>39539</v>
      </c>
      <c r="F43" s="17" t="s">
        <v>667</v>
      </c>
      <c r="G43" s="17" t="s">
        <v>4968</v>
      </c>
      <c r="H43" s="17">
        <v>7180003357</v>
      </c>
    </row>
    <row r="44" spans="1:8" ht="39.9" customHeight="1" x14ac:dyDescent="0.2">
      <c r="A44" s="57"/>
      <c r="B44" s="192" t="s">
        <v>10</v>
      </c>
      <c r="C44" s="57"/>
      <c r="D44" s="250"/>
      <c r="E44" s="57"/>
      <c r="F44" s="57"/>
      <c r="G44" s="57"/>
      <c r="H44" s="57"/>
    </row>
    <row r="45" spans="1:8" ht="39.9" customHeight="1" thickBot="1" x14ac:dyDescent="0.25">
      <c r="A45" s="57"/>
      <c r="B45" s="13" t="s">
        <v>5362</v>
      </c>
      <c r="C45" s="13" t="s">
        <v>5363</v>
      </c>
      <c r="D45" s="251" t="s">
        <v>5364</v>
      </c>
      <c r="E45" s="13" t="s">
        <v>5365</v>
      </c>
      <c r="F45" s="13" t="s">
        <v>5366</v>
      </c>
      <c r="G45" s="13" t="s">
        <v>5368</v>
      </c>
      <c r="H45" s="13" t="s">
        <v>5367</v>
      </c>
    </row>
    <row r="46" spans="1:8" ht="39.9" customHeight="1" thickTop="1" x14ac:dyDescent="0.2">
      <c r="A46" s="57">
        <v>1</v>
      </c>
      <c r="B46" s="60" t="s">
        <v>1849</v>
      </c>
      <c r="C46" s="60" t="s">
        <v>1850</v>
      </c>
      <c r="D46" s="252" t="s">
        <v>287</v>
      </c>
      <c r="E46" s="54">
        <v>39052</v>
      </c>
      <c r="F46" s="60" t="s">
        <v>667</v>
      </c>
      <c r="G46" s="60" t="s">
        <v>4969</v>
      </c>
      <c r="H46" s="60">
        <v>7180006723</v>
      </c>
    </row>
    <row r="47" spans="1:8" ht="39.9" customHeight="1" x14ac:dyDescent="0.2">
      <c r="A47" s="57">
        <v>2</v>
      </c>
      <c r="B47" s="17" t="s">
        <v>1851</v>
      </c>
      <c r="C47" s="17" t="s">
        <v>1852</v>
      </c>
      <c r="D47" s="253" t="s">
        <v>243</v>
      </c>
      <c r="E47" s="55">
        <v>38492</v>
      </c>
      <c r="F47" s="17" t="s">
        <v>667</v>
      </c>
      <c r="G47" s="17" t="s">
        <v>4970</v>
      </c>
      <c r="H47" s="17">
        <v>7180006731</v>
      </c>
    </row>
    <row r="48" spans="1:8" ht="39.9" customHeight="1" x14ac:dyDescent="0.2">
      <c r="A48" s="57">
        <v>3</v>
      </c>
      <c r="B48" s="17" t="s">
        <v>1853</v>
      </c>
      <c r="C48" s="17" t="s">
        <v>1854</v>
      </c>
      <c r="D48" s="253" t="s">
        <v>1855</v>
      </c>
      <c r="E48" s="55">
        <v>37822</v>
      </c>
      <c r="F48" s="17" t="s">
        <v>667</v>
      </c>
      <c r="G48" s="17" t="s">
        <v>4971</v>
      </c>
      <c r="H48" s="17">
        <v>7180006749</v>
      </c>
    </row>
    <row r="49" spans="1:8" ht="39.9" customHeight="1" x14ac:dyDescent="0.2">
      <c r="A49" s="57">
        <v>4</v>
      </c>
      <c r="B49" s="17" t="s">
        <v>1856</v>
      </c>
      <c r="C49" s="17" t="s">
        <v>1857</v>
      </c>
      <c r="D49" s="253" t="s">
        <v>243</v>
      </c>
      <c r="E49" s="55">
        <v>38827</v>
      </c>
      <c r="F49" s="17" t="s">
        <v>667</v>
      </c>
      <c r="G49" s="17" t="s">
        <v>4972</v>
      </c>
      <c r="H49" s="17">
        <v>7180006756</v>
      </c>
    </row>
    <row r="50" spans="1:8" ht="39.9" customHeight="1" x14ac:dyDescent="0.2">
      <c r="A50" s="57">
        <v>5</v>
      </c>
      <c r="B50" s="17" t="s">
        <v>1858</v>
      </c>
      <c r="C50" s="17" t="s">
        <v>1859</v>
      </c>
      <c r="D50" s="253" t="s">
        <v>1860</v>
      </c>
      <c r="E50" s="55">
        <v>40144</v>
      </c>
      <c r="F50" s="17" t="s">
        <v>667</v>
      </c>
      <c r="G50" s="17" t="s">
        <v>4973</v>
      </c>
      <c r="H50" s="17">
        <v>7180006764</v>
      </c>
    </row>
    <row r="51" spans="1:8" ht="39.9" customHeight="1" x14ac:dyDescent="0.2">
      <c r="A51" s="57">
        <v>6</v>
      </c>
      <c r="B51" s="17" t="s">
        <v>1861</v>
      </c>
      <c r="C51" s="17" t="s">
        <v>1862</v>
      </c>
      <c r="D51" s="253" t="s">
        <v>592</v>
      </c>
      <c r="E51" s="55">
        <v>39897</v>
      </c>
      <c r="F51" s="17" t="s">
        <v>667</v>
      </c>
      <c r="G51" s="17" t="s">
        <v>4974</v>
      </c>
      <c r="H51" s="17">
        <v>7180006772</v>
      </c>
    </row>
    <row r="52" spans="1:8" ht="39.9" customHeight="1" x14ac:dyDescent="0.2">
      <c r="A52" s="57">
        <v>7</v>
      </c>
      <c r="B52" s="17" t="s">
        <v>1863</v>
      </c>
      <c r="C52" s="17" t="s">
        <v>1864</v>
      </c>
      <c r="D52" s="253" t="s">
        <v>143</v>
      </c>
      <c r="E52" s="56">
        <v>40238</v>
      </c>
      <c r="F52" s="17" t="s">
        <v>667</v>
      </c>
      <c r="G52" s="17" t="s">
        <v>4975</v>
      </c>
      <c r="H52" s="17">
        <v>7180006780</v>
      </c>
    </row>
    <row r="53" spans="1:8" ht="39.9" customHeight="1" x14ac:dyDescent="0.2">
      <c r="A53" s="57">
        <v>8</v>
      </c>
      <c r="B53" s="17" t="s">
        <v>1865</v>
      </c>
      <c r="C53" s="17" t="s">
        <v>1866</v>
      </c>
      <c r="D53" s="253" t="s">
        <v>1867</v>
      </c>
      <c r="E53" s="55">
        <v>40147</v>
      </c>
      <c r="F53" s="17" t="s">
        <v>667</v>
      </c>
      <c r="G53" s="17" t="s">
        <v>4976</v>
      </c>
      <c r="H53" s="17">
        <v>7180006798</v>
      </c>
    </row>
    <row r="54" spans="1:8" ht="39.9" customHeight="1" x14ac:dyDescent="0.2">
      <c r="A54" s="57">
        <v>9</v>
      </c>
      <c r="B54" s="17" t="s">
        <v>1868</v>
      </c>
      <c r="C54" s="17" t="s">
        <v>1869</v>
      </c>
      <c r="D54" s="253" t="s">
        <v>159</v>
      </c>
      <c r="E54" s="55">
        <v>39172</v>
      </c>
      <c r="F54" s="17" t="s">
        <v>667</v>
      </c>
      <c r="G54" s="17" t="s">
        <v>4977</v>
      </c>
      <c r="H54" s="17">
        <v>7180006806</v>
      </c>
    </row>
    <row r="55" spans="1:8" ht="39.9" customHeight="1" x14ac:dyDescent="0.2">
      <c r="A55" s="57">
        <v>10</v>
      </c>
      <c r="B55" s="17" t="s">
        <v>1870</v>
      </c>
      <c r="C55" s="17" t="s">
        <v>1871</v>
      </c>
      <c r="D55" s="253" t="s">
        <v>1794</v>
      </c>
      <c r="E55" s="55">
        <v>39021</v>
      </c>
      <c r="F55" s="17" t="s">
        <v>667</v>
      </c>
      <c r="G55" s="17" t="s">
        <v>4978</v>
      </c>
      <c r="H55" s="17">
        <v>7180006814</v>
      </c>
    </row>
    <row r="56" spans="1:8" ht="39.9" customHeight="1" x14ac:dyDescent="0.2">
      <c r="A56" s="57">
        <v>11</v>
      </c>
      <c r="B56" s="17" t="s">
        <v>1872</v>
      </c>
      <c r="C56" s="17" t="s">
        <v>1873</v>
      </c>
      <c r="D56" s="253" t="s">
        <v>274</v>
      </c>
      <c r="E56" s="55">
        <v>38219</v>
      </c>
      <c r="F56" s="17" t="s">
        <v>667</v>
      </c>
      <c r="G56" s="17" t="s">
        <v>4979</v>
      </c>
      <c r="H56" s="17">
        <v>7180006822</v>
      </c>
    </row>
    <row r="57" spans="1:8" ht="39.9" customHeight="1" x14ac:dyDescent="0.2">
      <c r="A57" s="57">
        <v>12</v>
      </c>
      <c r="B57" s="17" t="s">
        <v>1874</v>
      </c>
      <c r="C57" s="17" t="s">
        <v>1875</v>
      </c>
      <c r="D57" s="253" t="s">
        <v>179</v>
      </c>
      <c r="E57" s="55">
        <v>38183</v>
      </c>
      <c r="F57" s="17" t="s">
        <v>667</v>
      </c>
      <c r="G57" s="17" t="s">
        <v>4980</v>
      </c>
      <c r="H57" s="17">
        <v>7180006830</v>
      </c>
    </row>
    <row r="58" spans="1:8" ht="39.9" customHeight="1" x14ac:dyDescent="0.2">
      <c r="A58" s="57">
        <v>13</v>
      </c>
      <c r="B58" s="17" t="s">
        <v>1876</v>
      </c>
      <c r="C58" s="17" t="s">
        <v>1877</v>
      </c>
      <c r="D58" s="253" t="s">
        <v>287</v>
      </c>
      <c r="E58" s="56">
        <v>38108</v>
      </c>
      <c r="F58" s="17" t="s">
        <v>667</v>
      </c>
      <c r="G58" s="17" t="s">
        <v>4981</v>
      </c>
      <c r="H58" s="17">
        <v>7180006848</v>
      </c>
    </row>
    <row r="59" spans="1:8" ht="39.9" customHeight="1" x14ac:dyDescent="0.2">
      <c r="A59" s="57">
        <v>14</v>
      </c>
      <c r="B59" s="17" t="s">
        <v>1878</v>
      </c>
      <c r="C59" s="17" t="s">
        <v>1368</v>
      </c>
      <c r="D59" s="253" t="s">
        <v>159</v>
      </c>
      <c r="E59" s="55">
        <v>39447</v>
      </c>
      <c r="F59" s="17" t="s">
        <v>667</v>
      </c>
      <c r="G59" s="17" t="s">
        <v>4982</v>
      </c>
      <c r="H59" s="17">
        <v>7180006855</v>
      </c>
    </row>
    <row r="60" spans="1:8" ht="39.9" customHeight="1" x14ac:dyDescent="0.2">
      <c r="A60" s="57">
        <v>15</v>
      </c>
      <c r="B60" s="17" t="s">
        <v>1879</v>
      </c>
      <c r="C60" s="17" t="s">
        <v>1880</v>
      </c>
      <c r="D60" s="253" t="s">
        <v>1881</v>
      </c>
      <c r="E60" s="55">
        <v>38736</v>
      </c>
      <c r="F60" s="17" t="s">
        <v>667</v>
      </c>
      <c r="G60" s="17" t="s">
        <v>4983</v>
      </c>
      <c r="H60" s="17">
        <v>7180006863</v>
      </c>
    </row>
    <row r="61" spans="1:8" ht="39.9" customHeight="1" x14ac:dyDescent="0.2">
      <c r="A61" s="57">
        <v>16</v>
      </c>
      <c r="B61" s="17" t="s">
        <v>1882</v>
      </c>
      <c r="C61" s="17" t="s">
        <v>1883</v>
      </c>
      <c r="D61" s="253" t="s">
        <v>1884</v>
      </c>
      <c r="E61" s="55">
        <v>39624</v>
      </c>
      <c r="F61" s="17" t="s">
        <v>667</v>
      </c>
      <c r="G61" s="17" t="s">
        <v>4984</v>
      </c>
      <c r="H61" s="17">
        <v>7180006871</v>
      </c>
    </row>
    <row r="62" spans="1:8" ht="39.9" customHeight="1" x14ac:dyDescent="0.2">
      <c r="A62" s="57">
        <v>17</v>
      </c>
      <c r="B62" s="17" t="s">
        <v>1885</v>
      </c>
      <c r="C62" s="17" t="s">
        <v>1886</v>
      </c>
      <c r="D62" s="253" t="s">
        <v>156</v>
      </c>
      <c r="E62" s="56">
        <v>39508</v>
      </c>
      <c r="F62" s="17" t="s">
        <v>667</v>
      </c>
      <c r="G62" s="17" t="s">
        <v>4985</v>
      </c>
      <c r="H62" s="17">
        <v>7180006889</v>
      </c>
    </row>
    <row r="63" spans="1:8" ht="39.9" customHeight="1" x14ac:dyDescent="0.2">
      <c r="A63" s="57">
        <v>18</v>
      </c>
      <c r="B63" s="17" t="s">
        <v>1887</v>
      </c>
      <c r="C63" s="17" t="s">
        <v>1888</v>
      </c>
      <c r="D63" s="253" t="s">
        <v>269</v>
      </c>
      <c r="E63" s="55">
        <v>40267</v>
      </c>
      <c r="F63" s="17" t="s">
        <v>667</v>
      </c>
      <c r="G63" s="17" t="s">
        <v>4986</v>
      </c>
      <c r="H63" s="17">
        <v>7180006897</v>
      </c>
    </row>
    <row r="64" spans="1:8" ht="39.9" customHeight="1" x14ac:dyDescent="0.2">
      <c r="A64" s="57">
        <v>19</v>
      </c>
      <c r="B64" s="17" t="s">
        <v>1889</v>
      </c>
      <c r="C64" s="17" t="s">
        <v>1890</v>
      </c>
      <c r="D64" s="253" t="s">
        <v>153</v>
      </c>
      <c r="E64" s="55">
        <v>39736</v>
      </c>
      <c r="F64" s="17" t="s">
        <v>667</v>
      </c>
      <c r="G64" s="17" t="s">
        <v>4987</v>
      </c>
      <c r="H64" s="17">
        <v>7180006905</v>
      </c>
    </row>
    <row r="65" spans="1:8" ht="39.9" customHeight="1" x14ac:dyDescent="0.2">
      <c r="A65" s="57">
        <v>20</v>
      </c>
      <c r="B65" s="17" t="s">
        <v>1891</v>
      </c>
      <c r="C65" s="17" t="s">
        <v>1892</v>
      </c>
      <c r="D65" s="253" t="s">
        <v>1893</v>
      </c>
      <c r="E65" s="55">
        <v>38092</v>
      </c>
      <c r="F65" s="17" t="s">
        <v>667</v>
      </c>
      <c r="G65" s="17" t="s">
        <v>4988</v>
      </c>
      <c r="H65" s="17">
        <v>7180006913</v>
      </c>
    </row>
    <row r="66" spans="1:8" ht="39.9" customHeight="1" x14ac:dyDescent="0.2">
      <c r="A66" s="57">
        <v>21</v>
      </c>
      <c r="B66" s="17" t="s">
        <v>1894</v>
      </c>
      <c r="C66" s="17" t="s">
        <v>1895</v>
      </c>
      <c r="D66" s="253" t="s">
        <v>274</v>
      </c>
      <c r="E66" s="55">
        <v>39604</v>
      </c>
      <c r="F66" s="17" t="s">
        <v>667</v>
      </c>
      <c r="G66" s="17" t="s">
        <v>4989</v>
      </c>
      <c r="H66" s="17">
        <v>7180006921</v>
      </c>
    </row>
    <row r="67" spans="1:8" ht="39.9" customHeight="1" x14ac:dyDescent="0.2">
      <c r="A67" s="57">
        <v>22</v>
      </c>
      <c r="B67" s="17" t="s">
        <v>1896</v>
      </c>
      <c r="C67" s="17" t="s">
        <v>1897</v>
      </c>
      <c r="D67" s="253" t="s">
        <v>156</v>
      </c>
      <c r="E67" s="56">
        <v>38749</v>
      </c>
      <c r="F67" s="17" t="s">
        <v>667</v>
      </c>
      <c r="G67" s="17" t="s">
        <v>4990</v>
      </c>
      <c r="H67" s="17">
        <v>7180006939</v>
      </c>
    </row>
    <row r="68" spans="1:8" ht="39.9" customHeight="1" x14ac:dyDescent="0.2">
      <c r="A68" s="57">
        <v>23</v>
      </c>
      <c r="B68" s="17" t="s">
        <v>1898</v>
      </c>
      <c r="C68" s="17" t="s">
        <v>1312</v>
      </c>
      <c r="D68" s="253" t="s">
        <v>156</v>
      </c>
      <c r="E68" s="56">
        <v>39873</v>
      </c>
      <c r="F68" s="17" t="s">
        <v>667</v>
      </c>
      <c r="G68" s="17" t="s">
        <v>4991</v>
      </c>
      <c r="H68" s="17">
        <v>7180006947</v>
      </c>
    </row>
    <row r="69" spans="1:8" ht="39.9" customHeight="1" x14ac:dyDescent="0.2">
      <c r="A69" s="57">
        <v>24</v>
      </c>
      <c r="B69" s="17" t="s">
        <v>1357</v>
      </c>
      <c r="C69" s="17" t="s">
        <v>1358</v>
      </c>
      <c r="D69" s="253" t="s">
        <v>1359</v>
      </c>
      <c r="E69" s="55">
        <v>39699</v>
      </c>
      <c r="F69" s="17" t="s">
        <v>667</v>
      </c>
      <c r="G69" s="17" t="s">
        <v>4992</v>
      </c>
      <c r="H69" s="17">
        <v>7180006954</v>
      </c>
    </row>
    <row r="70" spans="1:8" ht="39.9" customHeight="1" x14ac:dyDescent="0.2">
      <c r="A70" s="57">
        <v>25</v>
      </c>
      <c r="B70" s="17" t="s">
        <v>1899</v>
      </c>
      <c r="C70" s="17" t="s">
        <v>1900</v>
      </c>
      <c r="D70" s="253" t="s">
        <v>1692</v>
      </c>
      <c r="E70" s="56">
        <v>39173</v>
      </c>
      <c r="F70" s="17" t="s">
        <v>667</v>
      </c>
      <c r="G70" s="17" t="s">
        <v>4993</v>
      </c>
      <c r="H70" s="17">
        <v>7180006962</v>
      </c>
    </row>
    <row r="71" spans="1:8" ht="39.9" customHeight="1" x14ac:dyDescent="0.2">
      <c r="A71" s="57">
        <v>26</v>
      </c>
      <c r="B71" s="17" t="s">
        <v>1901</v>
      </c>
      <c r="C71" s="17" t="s">
        <v>1902</v>
      </c>
      <c r="D71" s="253" t="s">
        <v>168</v>
      </c>
      <c r="E71" s="55">
        <v>39076</v>
      </c>
      <c r="F71" s="17" t="s">
        <v>667</v>
      </c>
      <c r="G71" s="17" t="s">
        <v>4994</v>
      </c>
      <c r="H71" s="17">
        <v>7180006970</v>
      </c>
    </row>
    <row r="72" spans="1:8" ht="39.9" customHeight="1" x14ac:dyDescent="0.2">
      <c r="A72" s="57">
        <v>27</v>
      </c>
      <c r="B72" s="17" t="s">
        <v>1353</v>
      </c>
      <c r="C72" s="17" t="s">
        <v>1354</v>
      </c>
      <c r="D72" s="253" t="s">
        <v>299</v>
      </c>
      <c r="E72" s="55">
        <v>40208</v>
      </c>
      <c r="F72" s="17" t="s">
        <v>667</v>
      </c>
      <c r="G72" s="17" t="s">
        <v>4995</v>
      </c>
      <c r="H72" s="17">
        <v>7180006988</v>
      </c>
    </row>
    <row r="73" spans="1:8" ht="39.9" customHeight="1" x14ac:dyDescent="0.2">
      <c r="A73" s="57">
        <v>28</v>
      </c>
      <c r="B73" s="17" t="s">
        <v>1903</v>
      </c>
      <c r="C73" s="17" t="s">
        <v>1904</v>
      </c>
      <c r="D73" s="253" t="s">
        <v>900</v>
      </c>
      <c r="E73" s="55">
        <v>39015</v>
      </c>
      <c r="F73" s="17" t="s">
        <v>667</v>
      </c>
      <c r="G73" s="17" t="s">
        <v>4996</v>
      </c>
      <c r="H73" s="17">
        <v>7180006996</v>
      </c>
    </row>
    <row r="74" spans="1:8" ht="39.9" customHeight="1" x14ac:dyDescent="0.2">
      <c r="A74" s="57">
        <v>29</v>
      </c>
      <c r="B74" s="17" t="s">
        <v>1905</v>
      </c>
      <c r="C74" s="17" t="s">
        <v>1906</v>
      </c>
      <c r="D74" s="253" t="s">
        <v>230</v>
      </c>
      <c r="E74" s="55">
        <v>38108</v>
      </c>
      <c r="F74" s="17" t="s">
        <v>667</v>
      </c>
      <c r="G74" s="17" t="s">
        <v>4997</v>
      </c>
      <c r="H74" s="17">
        <v>7180007002</v>
      </c>
    </row>
    <row r="75" spans="1:8" ht="39.9" customHeight="1" x14ac:dyDescent="0.2">
      <c r="A75" s="57">
        <v>30</v>
      </c>
      <c r="B75" s="17" t="s">
        <v>1907</v>
      </c>
      <c r="C75" s="17" t="s">
        <v>1908</v>
      </c>
      <c r="D75" s="253" t="s">
        <v>287</v>
      </c>
      <c r="E75" s="56">
        <v>39508</v>
      </c>
      <c r="F75" s="17" t="s">
        <v>667</v>
      </c>
      <c r="G75" s="17" t="s">
        <v>4998</v>
      </c>
      <c r="H75" s="17">
        <v>7180007010</v>
      </c>
    </row>
    <row r="76" spans="1:8" ht="39.9" customHeight="1" x14ac:dyDescent="0.2">
      <c r="A76" s="57">
        <v>31</v>
      </c>
      <c r="B76" s="17" t="s">
        <v>1909</v>
      </c>
      <c r="C76" s="17" t="s">
        <v>1910</v>
      </c>
      <c r="D76" s="253" t="s">
        <v>140</v>
      </c>
      <c r="E76" s="55">
        <v>39891</v>
      </c>
      <c r="F76" s="17" t="s">
        <v>667</v>
      </c>
      <c r="G76" s="17" t="s">
        <v>4999</v>
      </c>
      <c r="H76" s="17">
        <v>7180007028</v>
      </c>
    </row>
    <row r="77" spans="1:8" ht="39.9" customHeight="1" x14ac:dyDescent="0.2">
      <c r="A77" s="57">
        <v>32</v>
      </c>
      <c r="B77" s="17" t="s">
        <v>1911</v>
      </c>
      <c r="C77" s="17" t="s">
        <v>1912</v>
      </c>
      <c r="D77" s="253" t="s">
        <v>233</v>
      </c>
      <c r="E77" s="56">
        <v>39904</v>
      </c>
      <c r="F77" s="17" t="s">
        <v>667</v>
      </c>
      <c r="G77" s="17" t="s">
        <v>5000</v>
      </c>
      <c r="H77" s="17">
        <v>7180007036</v>
      </c>
    </row>
    <row r="78" spans="1:8" ht="39.9" customHeight="1" x14ac:dyDescent="0.2">
      <c r="A78" s="57">
        <v>33</v>
      </c>
      <c r="B78" s="17" t="s">
        <v>1913</v>
      </c>
      <c r="C78" s="17" t="s">
        <v>1846</v>
      </c>
      <c r="D78" s="253" t="s">
        <v>140</v>
      </c>
      <c r="E78" s="55">
        <v>39496</v>
      </c>
      <c r="F78" s="17" t="s">
        <v>667</v>
      </c>
      <c r="G78" s="17" t="s">
        <v>5001</v>
      </c>
      <c r="H78" s="17">
        <v>7180007044</v>
      </c>
    </row>
    <row r="79" spans="1:8" ht="39.9" customHeight="1" x14ac:dyDescent="0.2">
      <c r="A79" s="57">
        <v>34</v>
      </c>
      <c r="B79" s="17" t="s">
        <v>1914</v>
      </c>
      <c r="C79" s="17" t="s">
        <v>1915</v>
      </c>
      <c r="D79" s="253" t="s">
        <v>287</v>
      </c>
      <c r="E79" s="56">
        <v>39661</v>
      </c>
      <c r="F79" s="17" t="s">
        <v>667</v>
      </c>
      <c r="G79" s="17" t="s">
        <v>5002</v>
      </c>
      <c r="H79" s="17">
        <v>7180007051</v>
      </c>
    </row>
    <row r="80" spans="1:8" ht="39.9" customHeight="1" x14ac:dyDescent="0.2">
      <c r="A80" s="57">
        <v>35</v>
      </c>
      <c r="B80" s="17" t="s">
        <v>2224</v>
      </c>
      <c r="C80" s="17" t="s">
        <v>1916</v>
      </c>
      <c r="D80" s="253" t="s">
        <v>848</v>
      </c>
      <c r="E80" s="55">
        <v>40009</v>
      </c>
      <c r="F80" s="17" t="s">
        <v>667</v>
      </c>
      <c r="G80" s="17" t="s">
        <v>5003</v>
      </c>
      <c r="H80" s="17">
        <v>7180007069</v>
      </c>
    </row>
    <row r="81" spans="1:8" ht="39.9" customHeight="1" x14ac:dyDescent="0.2">
      <c r="A81" s="57">
        <v>36</v>
      </c>
      <c r="B81" s="17" t="s">
        <v>1917</v>
      </c>
      <c r="C81" s="17" t="s">
        <v>1918</v>
      </c>
      <c r="D81" s="253" t="s">
        <v>153</v>
      </c>
      <c r="E81" s="55">
        <v>37012</v>
      </c>
      <c r="F81" s="17" t="s">
        <v>667</v>
      </c>
      <c r="G81" s="17" t="s">
        <v>5004</v>
      </c>
      <c r="H81" s="17">
        <v>7180007077</v>
      </c>
    </row>
    <row r="82" spans="1:8" ht="39.9" customHeight="1" x14ac:dyDescent="0.2">
      <c r="A82" s="57">
        <v>37</v>
      </c>
      <c r="B82" s="17" t="s">
        <v>1919</v>
      </c>
      <c r="C82" s="17" t="s">
        <v>1920</v>
      </c>
      <c r="D82" s="253" t="s">
        <v>156</v>
      </c>
      <c r="E82" s="56">
        <v>36800</v>
      </c>
      <c r="F82" s="17" t="s">
        <v>667</v>
      </c>
      <c r="G82" s="17" t="s">
        <v>5005</v>
      </c>
      <c r="H82" s="17">
        <v>7180007085</v>
      </c>
    </row>
    <row r="83" spans="1:8" ht="39.9" customHeight="1" x14ac:dyDescent="0.2">
      <c r="A83" s="57">
        <v>38</v>
      </c>
      <c r="B83" s="17" t="s">
        <v>1921</v>
      </c>
      <c r="C83" s="17" t="s">
        <v>1922</v>
      </c>
      <c r="D83" s="253" t="s">
        <v>140</v>
      </c>
      <c r="E83" s="55">
        <v>39663</v>
      </c>
      <c r="F83" s="17" t="s">
        <v>667</v>
      </c>
      <c r="G83" s="17" t="s">
        <v>5006</v>
      </c>
      <c r="H83" s="17">
        <v>7180007093</v>
      </c>
    </row>
    <row r="84" spans="1:8" ht="39.9" customHeight="1" x14ac:dyDescent="0.2">
      <c r="A84" s="57">
        <v>39</v>
      </c>
      <c r="B84" s="17" t="s">
        <v>1923</v>
      </c>
      <c r="C84" s="17" t="s">
        <v>1924</v>
      </c>
      <c r="D84" s="253" t="s">
        <v>287</v>
      </c>
      <c r="E84" s="56">
        <v>39845</v>
      </c>
      <c r="F84" s="17" t="s">
        <v>667</v>
      </c>
      <c r="G84" s="17" t="s">
        <v>5007</v>
      </c>
      <c r="H84" s="17">
        <v>7180007101</v>
      </c>
    </row>
    <row r="85" spans="1:8" ht="39.9" customHeight="1" x14ac:dyDescent="0.2">
      <c r="A85" s="57">
        <v>40</v>
      </c>
      <c r="B85" s="17" t="s">
        <v>1925</v>
      </c>
      <c r="C85" s="17" t="s">
        <v>1926</v>
      </c>
      <c r="D85" s="253" t="s">
        <v>221</v>
      </c>
      <c r="E85" s="55">
        <v>39554</v>
      </c>
      <c r="F85" s="17" t="s">
        <v>667</v>
      </c>
      <c r="G85" s="17" t="s">
        <v>5008</v>
      </c>
      <c r="H85" s="17">
        <v>7180007119</v>
      </c>
    </row>
    <row r="86" spans="1:8" ht="39.9" customHeight="1" x14ac:dyDescent="0.2">
      <c r="A86" s="57">
        <v>41</v>
      </c>
      <c r="B86" s="17" t="s">
        <v>1927</v>
      </c>
      <c r="C86" s="17" t="s">
        <v>1928</v>
      </c>
      <c r="D86" s="253" t="s">
        <v>233</v>
      </c>
      <c r="E86" s="56">
        <v>39387</v>
      </c>
      <c r="F86" s="17" t="s">
        <v>667</v>
      </c>
      <c r="G86" s="17" t="s">
        <v>5009</v>
      </c>
      <c r="H86" s="17">
        <v>7180007127</v>
      </c>
    </row>
    <row r="87" spans="1:8" ht="39.9" customHeight="1" x14ac:dyDescent="0.2">
      <c r="A87" s="57">
        <v>42</v>
      </c>
      <c r="B87" s="17" t="s">
        <v>1929</v>
      </c>
      <c r="C87" s="17" t="s">
        <v>1826</v>
      </c>
      <c r="D87" s="253" t="s">
        <v>140</v>
      </c>
      <c r="E87" s="55">
        <v>39958</v>
      </c>
      <c r="F87" s="17" t="s">
        <v>667</v>
      </c>
      <c r="G87" s="17" t="s">
        <v>5010</v>
      </c>
      <c r="H87" s="17">
        <v>7180007135</v>
      </c>
    </row>
    <row r="88" spans="1:8" ht="39.9" customHeight="1" x14ac:dyDescent="0.2">
      <c r="A88" s="57">
        <v>43</v>
      </c>
      <c r="B88" s="17" t="s">
        <v>1930</v>
      </c>
      <c r="C88" s="17" t="s">
        <v>870</v>
      </c>
      <c r="D88" s="253" t="s">
        <v>140</v>
      </c>
      <c r="E88" s="55">
        <v>40192</v>
      </c>
      <c r="F88" s="17" t="s">
        <v>667</v>
      </c>
      <c r="G88" s="17" t="s">
        <v>5011</v>
      </c>
      <c r="H88" s="17">
        <v>7180007143</v>
      </c>
    </row>
    <row r="89" spans="1:8" ht="39.9" customHeight="1" x14ac:dyDescent="0.2">
      <c r="A89" s="57">
        <v>44</v>
      </c>
      <c r="B89" s="17" t="s">
        <v>1931</v>
      </c>
      <c r="C89" s="17" t="s">
        <v>1932</v>
      </c>
      <c r="D89" s="253" t="s">
        <v>233</v>
      </c>
      <c r="E89" s="55">
        <v>40493</v>
      </c>
      <c r="F89" s="17" t="s">
        <v>667</v>
      </c>
      <c r="G89" s="17" t="s">
        <v>5012</v>
      </c>
      <c r="H89" s="17">
        <v>7180007150</v>
      </c>
    </row>
    <row r="90" spans="1:8" ht="39.9" customHeight="1" x14ac:dyDescent="0.2">
      <c r="A90" s="57">
        <v>45</v>
      </c>
      <c r="B90" s="17" t="s">
        <v>1933</v>
      </c>
      <c r="C90" s="17" t="s">
        <v>1934</v>
      </c>
      <c r="D90" s="253" t="s">
        <v>1935</v>
      </c>
      <c r="E90" s="55">
        <v>38513</v>
      </c>
      <c r="F90" s="17" t="s">
        <v>667</v>
      </c>
      <c r="G90" s="17" t="s">
        <v>5013</v>
      </c>
      <c r="H90" s="17">
        <v>7180007168</v>
      </c>
    </row>
    <row r="91" spans="1:8" ht="39.9" customHeight="1" x14ac:dyDescent="0.2">
      <c r="A91" s="57"/>
      <c r="B91" s="192" t="s">
        <v>11</v>
      </c>
      <c r="C91" s="57"/>
      <c r="D91" s="250"/>
      <c r="E91" s="57"/>
      <c r="F91" s="57"/>
      <c r="G91" s="57"/>
      <c r="H91" s="57"/>
    </row>
    <row r="92" spans="1:8" ht="39.9" customHeight="1" thickBot="1" x14ac:dyDescent="0.25">
      <c r="A92" s="57"/>
      <c r="B92" s="13" t="s">
        <v>5362</v>
      </c>
      <c r="C92" s="13" t="s">
        <v>5363</v>
      </c>
      <c r="D92" s="251" t="s">
        <v>5364</v>
      </c>
      <c r="E92" s="13" t="s">
        <v>5365</v>
      </c>
      <c r="F92" s="13" t="s">
        <v>5366</v>
      </c>
      <c r="G92" s="13" t="s">
        <v>5368</v>
      </c>
      <c r="H92" s="13" t="s">
        <v>5367</v>
      </c>
    </row>
    <row r="93" spans="1:8" ht="39.9" customHeight="1" thickTop="1" x14ac:dyDescent="0.2">
      <c r="A93" s="57">
        <v>1</v>
      </c>
      <c r="B93" s="60" t="s">
        <v>1936</v>
      </c>
      <c r="C93" s="60" t="s">
        <v>1937</v>
      </c>
      <c r="D93" s="252" t="s">
        <v>328</v>
      </c>
      <c r="E93" s="59">
        <v>40725</v>
      </c>
      <c r="F93" s="60" t="s">
        <v>753</v>
      </c>
      <c r="G93" s="60" t="s">
        <v>4929</v>
      </c>
      <c r="H93" s="60">
        <v>7180008836</v>
      </c>
    </row>
    <row r="94" spans="1:8" ht="39.9" customHeight="1" x14ac:dyDescent="0.2">
      <c r="A94" s="57">
        <v>2</v>
      </c>
      <c r="B94" s="17" t="s">
        <v>1938</v>
      </c>
      <c r="C94" s="17" t="s">
        <v>1939</v>
      </c>
      <c r="D94" s="253" t="s">
        <v>1940</v>
      </c>
      <c r="E94" s="56">
        <v>40238</v>
      </c>
      <c r="F94" s="17" t="s">
        <v>753</v>
      </c>
      <c r="G94" s="17" t="s">
        <v>4930</v>
      </c>
      <c r="H94" s="17">
        <v>7180008844</v>
      </c>
    </row>
    <row r="95" spans="1:8" ht="39.9" customHeight="1" x14ac:dyDescent="0.2">
      <c r="A95" s="57">
        <v>3</v>
      </c>
      <c r="B95" s="17" t="s">
        <v>1941</v>
      </c>
      <c r="C95" s="17" t="s">
        <v>1942</v>
      </c>
      <c r="D95" s="253" t="s">
        <v>1562</v>
      </c>
      <c r="E95" s="56">
        <v>40269</v>
      </c>
      <c r="F95" s="17" t="s">
        <v>753</v>
      </c>
      <c r="G95" s="17" t="s">
        <v>4931</v>
      </c>
      <c r="H95" s="17">
        <v>7180008851</v>
      </c>
    </row>
    <row r="96" spans="1:8" ht="39.9" customHeight="1" x14ac:dyDescent="0.2">
      <c r="A96" s="57">
        <v>4</v>
      </c>
      <c r="B96" s="17" t="s">
        <v>1943</v>
      </c>
      <c r="C96" s="17" t="s">
        <v>1944</v>
      </c>
      <c r="D96" s="253" t="s">
        <v>1197</v>
      </c>
      <c r="E96" s="56">
        <v>40422</v>
      </c>
      <c r="F96" s="17" t="s">
        <v>753</v>
      </c>
      <c r="G96" s="17" t="s">
        <v>4932</v>
      </c>
      <c r="H96" s="17">
        <v>7180008869</v>
      </c>
    </row>
    <row r="97" spans="1:8" ht="39.9" customHeight="1" x14ac:dyDescent="0.2">
      <c r="A97" s="57">
        <v>5</v>
      </c>
      <c r="B97" s="17" t="s">
        <v>1945</v>
      </c>
      <c r="C97" s="17" t="s">
        <v>1946</v>
      </c>
      <c r="D97" s="253" t="s">
        <v>1947</v>
      </c>
      <c r="E97" s="56">
        <v>40210</v>
      </c>
      <c r="F97" s="17" t="s">
        <v>753</v>
      </c>
      <c r="G97" s="17" t="s">
        <v>4933</v>
      </c>
      <c r="H97" s="17">
        <v>7180008877</v>
      </c>
    </row>
    <row r="98" spans="1:8" ht="39.9" customHeight="1" x14ac:dyDescent="0.2">
      <c r="A98" s="57">
        <v>6</v>
      </c>
      <c r="B98" s="17" t="s">
        <v>1948</v>
      </c>
      <c r="C98" s="17" t="s">
        <v>1949</v>
      </c>
      <c r="D98" s="253" t="s">
        <v>532</v>
      </c>
      <c r="E98" s="56">
        <v>40422</v>
      </c>
      <c r="F98" s="17" t="s">
        <v>753</v>
      </c>
      <c r="G98" s="17" t="s">
        <v>4934</v>
      </c>
      <c r="H98" s="17">
        <v>7180008885</v>
      </c>
    </row>
    <row r="99" spans="1:8" ht="39.9" customHeight="1" x14ac:dyDescent="0.2">
      <c r="A99" s="57">
        <v>7</v>
      </c>
      <c r="B99" s="17" t="s">
        <v>1950</v>
      </c>
      <c r="C99" s="17" t="s">
        <v>1951</v>
      </c>
      <c r="D99" s="253" t="s">
        <v>1591</v>
      </c>
      <c r="E99" s="56">
        <v>40391</v>
      </c>
      <c r="F99" s="17" t="s">
        <v>753</v>
      </c>
      <c r="G99" s="17" t="s">
        <v>4935</v>
      </c>
      <c r="H99" s="17">
        <v>7180008893</v>
      </c>
    </row>
    <row r="100" spans="1:8" ht="39.9" customHeight="1" x14ac:dyDescent="0.2">
      <c r="A100" s="57">
        <v>8</v>
      </c>
      <c r="B100" s="17" t="s">
        <v>1952</v>
      </c>
      <c r="C100" s="17" t="s">
        <v>1953</v>
      </c>
      <c r="D100" s="253" t="s">
        <v>322</v>
      </c>
      <c r="E100" s="56">
        <v>39995</v>
      </c>
      <c r="F100" s="17" t="s">
        <v>753</v>
      </c>
      <c r="G100" s="17" t="s">
        <v>4936</v>
      </c>
      <c r="H100" s="17">
        <v>7180008901</v>
      </c>
    </row>
    <row r="101" spans="1:8" ht="39.9" customHeight="1" x14ac:dyDescent="0.2">
      <c r="A101" s="57">
        <v>9</v>
      </c>
      <c r="B101" s="17" t="s">
        <v>1954</v>
      </c>
      <c r="C101" s="17" t="s">
        <v>1955</v>
      </c>
      <c r="D101" s="253" t="s">
        <v>366</v>
      </c>
      <c r="E101" s="56">
        <v>40360</v>
      </c>
      <c r="F101" s="17" t="s">
        <v>753</v>
      </c>
      <c r="G101" s="17" t="s">
        <v>4937</v>
      </c>
      <c r="H101" s="17">
        <v>7180008919</v>
      </c>
    </row>
    <row r="102" spans="1:8" ht="39.9" customHeight="1" x14ac:dyDescent="0.2">
      <c r="A102" s="57">
        <v>10</v>
      </c>
      <c r="B102" s="17" t="s">
        <v>1956</v>
      </c>
      <c r="C102" s="17" t="s">
        <v>1957</v>
      </c>
      <c r="D102" s="253" t="s">
        <v>351</v>
      </c>
      <c r="E102" s="56">
        <v>40452</v>
      </c>
      <c r="F102" s="17" t="s">
        <v>753</v>
      </c>
      <c r="G102" s="17" t="s">
        <v>4938</v>
      </c>
      <c r="H102" s="17">
        <v>7180008927</v>
      </c>
    </row>
    <row r="103" spans="1:8" ht="39.9" customHeight="1" x14ac:dyDescent="0.2">
      <c r="A103" s="57">
        <v>11</v>
      </c>
      <c r="B103" s="17" t="s">
        <v>1958</v>
      </c>
      <c r="C103" s="17" t="s">
        <v>1959</v>
      </c>
      <c r="D103" s="253" t="s">
        <v>322</v>
      </c>
      <c r="E103" s="56">
        <v>40210</v>
      </c>
      <c r="F103" s="17" t="s">
        <v>753</v>
      </c>
      <c r="G103" s="17" t="s">
        <v>4939</v>
      </c>
      <c r="H103" s="17">
        <v>7180008935</v>
      </c>
    </row>
    <row r="104" spans="1:8" ht="39.9" customHeight="1" x14ac:dyDescent="0.2">
      <c r="A104" s="57">
        <v>12</v>
      </c>
      <c r="B104" s="17" t="s">
        <v>1960</v>
      </c>
      <c r="C104" s="17" t="s">
        <v>1961</v>
      </c>
      <c r="D104" s="253" t="s">
        <v>1214</v>
      </c>
      <c r="E104" s="56">
        <v>40695</v>
      </c>
      <c r="F104" s="17" t="s">
        <v>753</v>
      </c>
      <c r="G104" s="17" t="s">
        <v>4940</v>
      </c>
      <c r="H104" s="17">
        <v>7180008943</v>
      </c>
    </row>
    <row r="105" spans="1:8" ht="39.9" customHeight="1" x14ac:dyDescent="0.2">
      <c r="A105" s="57">
        <v>13</v>
      </c>
      <c r="B105" s="17" t="s">
        <v>1962</v>
      </c>
      <c r="C105" s="17" t="s">
        <v>1963</v>
      </c>
      <c r="D105" s="253" t="s">
        <v>322</v>
      </c>
      <c r="E105" s="56">
        <v>40269</v>
      </c>
      <c r="F105" s="17" t="s">
        <v>753</v>
      </c>
      <c r="G105" s="17" t="s">
        <v>4941</v>
      </c>
      <c r="H105" s="17">
        <v>7180008950</v>
      </c>
    </row>
    <row r="106" spans="1:8" ht="39.9" customHeight="1" x14ac:dyDescent="0.2">
      <c r="A106" s="57">
        <v>14</v>
      </c>
      <c r="B106" s="17" t="s">
        <v>1964</v>
      </c>
      <c r="C106" s="17" t="s">
        <v>1965</v>
      </c>
      <c r="D106" s="253" t="s">
        <v>1966</v>
      </c>
      <c r="E106" s="56">
        <v>40695</v>
      </c>
      <c r="F106" s="17" t="s">
        <v>753</v>
      </c>
      <c r="G106" s="17" t="s">
        <v>4942</v>
      </c>
      <c r="H106" s="17">
        <v>7180008968</v>
      </c>
    </row>
    <row r="107" spans="1:8" ht="39.9" customHeight="1" x14ac:dyDescent="0.2">
      <c r="A107" s="57">
        <v>15</v>
      </c>
      <c r="B107" s="17" t="s">
        <v>1967</v>
      </c>
      <c r="C107" s="17" t="s">
        <v>1968</v>
      </c>
      <c r="D107" s="253" t="s">
        <v>532</v>
      </c>
      <c r="E107" s="56">
        <v>40360</v>
      </c>
      <c r="F107" s="17" t="s">
        <v>753</v>
      </c>
      <c r="G107" s="17" t="s">
        <v>4943</v>
      </c>
      <c r="H107" s="17">
        <v>7180008976</v>
      </c>
    </row>
    <row r="108" spans="1:8" ht="39.9" customHeight="1" x14ac:dyDescent="0.2">
      <c r="A108" s="57">
        <v>16</v>
      </c>
      <c r="B108" s="17" t="s">
        <v>1969</v>
      </c>
      <c r="C108" s="17" t="s">
        <v>1970</v>
      </c>
      <c r="D108" s="253" t="s">
        <v>372</v>
      </c>
      <c r="E108" s="56">
        <v>40238</v>
      </c>
      <c r="F108" s="17" t="s">
        <v>753</v>
      </c>
      <c r="G108" s="17" t="s">
        <v>4944</v>
      </c>
      <c r="H108" s="17">
        <v>7180008984</v>
      </c>
    </row>
    <row r="109" spans="1:8" ht="39.9" customHeight="1" x14ac:dyDescent="0.2">
      <c r="A109" s="57">
        <v>17</v>
      </c>
      <c r="B109" s="17" t="s">
        <v>1971</v>
      </c>
      <c r="C109" s="17" t="s">
        <v>1972</v>
      </c>
      <c r="D109" s="253" t="s">
        <v>1665</v>
      </c>
      <c r="E109" s="56">
        <v>40422</v>
      </c>
      <c r="F109" s="17" t="s">
        <v>753</v>
      </c>
      <c r="G109" s="17" t="s">
        <v>4945</v>
      </c>
      <c r="H109" s="17">
        <v>7180008992</v>
      </c>
    </row>
    <row r="110" spans="1:8" ht="39.9" customHeight="1" x14ac:dyDescent="0.2">
      <c r="A110" s="57">
        <v>18</v>
      </c>
      <c r="B110" s="17" t="s">
        <v>1973</v>
      </c>
      <c r="C110" s="17" t="s">
        <v>1974</v>
      </c>
      <c r="D110" s="253" t="s">
        <v>461</v>
      </c>
      <c r="E110" s="56">
        <v>40452</v>
      </c>
      <c r="F110" s="17" t="s">
        <v>753</v>
      </c>
      <c r="G110" s="17" t="s">
        <v>4946</v>
      </c>
      <c r="H110" s="17">
        <v>7180009008</v>
      </c>
    </row>
    <row r="111" spans="1:8" ht="39.9" customHeight="1" x14ac:dyDescent="0.2">
      <c r="A111" s="57">
        <v>19</v>
      </c>
      <c r="B111" s="17" t="s">
        <v>1975</v>
      </c>
      <c r="C111" s="17" t="s">
        <v>1976</v>
      </c>
      <c r="D111" s="253" t="s">
        <v>1637</v>
      </c>
      <c r="E111" s="56">
        <v>40483</v>
      </c>
      <c r="F111" s="17" t="s">
        <v>753</v>
      </c>
      <c r="G111" s="17" t="s">
        <v>4947</v>
      </c>
      <c r="H111" s="17">
        <v>7180009016</v>
      </c>
    </row>
    <row r="112" spans="1:8" ht="39.9" customHeight="1" x14ac:dyDescent="0.2">
      <c r="A112" s="57">
        <v>20</v>
      </c>
      <c r="B112" s="17" t="s">
        <v>1977</v>
      </c>
      <c r="C112" s="17" t="s">
        <v>1978</v>
      </c>
      <c r="D112" s="253" t="s">
        <v>532</v>
      </c>
      <c r="E112" s="56">
        <v>39264</v>
      </c>
      <c r="F112" s="17" t="s">
        <v>753</v>
      </c>
      <c r="G112" s="17" t="s">
        <v>4948</v>
      </c>
      <c r="H112" s="17">
        <v>7180009024</v>
      </c>
    </row>
    <row r="113" spans="1:8" ht="39.9" customHeight="1" x14ac:dyDescent="0.2">
      <c r="A113" s="57">
        <v>21</v>
      </c>
      <c r="B113" s="17" t="s">
        <v>1979</v>
      </c>
      <c r="C113" s="17" t="s">
        <v>1980</v>
      </c>
      <c r="D113" s="253" t="s">
        <v>366</v>
      </c>
      <c r="E113" s="56">
        <v>40787</v>
      </c>
      <c r="F113" s="17" t="s">
        <v>753</v>
      </c>
      <c r="G113" s="17" t="s">
        <v>4949</v>
      </c>
      <c r="H113" s="17">
        <v>7180009032</v>
      </c>
    </row>
    <row r="114" spans="1:8" ht="39.9" customHeight="1" x14ac:dyDescent="0.2">
      <c r="A114" s="57">
        <v>22</v>
      </c>
      <c r="B114" s="17" t="s">
        <v>1981</v>
      </c>
      <c r="C114" s="17" t="s">
        <v>1982</v>
      </c>
      <c r="D114" s="253" t="s">
        <v>322</v>
      </c>
      <c r="E114" s="56">
        <v>40299</v>
      </c>
      <c r="F114" s="17" t="s">
        <v>753</v>
      </c>
      <c r="G114" s="17" t="s">
        <v>4950</v>
      </c>
      <c r="H114" s="17">
        <v>7180009040</v>
      </c>
    </row>
    <row r="115" spans="1:8" ht="39.9" customHeight="1" x14ac:dyDescent="0.2">
      <c r="A115" s="57">
        <v>23</v>
      </c>
      <c r="B115" s="17" t="s">
        <v>1983</v>
      </c>
      <c r="C115" s="17" t="s">
        <v>1984</v>
      </c>
      <c r="D115" s="253" t="s">
        <v>532</v>
      </c>
      <c r="E115" s="56">
        <v>40634</v>
      </c>
      <c r="F115" s="17" t="s">
        <v>753</v>
      </c>
      <c r="G115" s="17" t="s">
        <v>4951</v>
      </c>
      <c r="H115" s="17">
        <v>7180009057</v>
      </c>
    </row>
    <row r="116" spans="1:8" ht="39.9" customHeight="1" x14ac:dyDescent="0.2">
      <c r="A116" s="57">
        <v>24</v>
      </c>
      <c r="B116" s="17" t="s">
        <v>1985</v>
      </c>
      <c r="C116" s="17" t="s">
        <v>1986</v>
      </c>
      <c r="D116" s="253" t="s">
        <v>1987</v>
      </c>
      <c r="E116" s="56">
        <v>40634</v>
      </c>
      <c r="F116" s="17" t="s">
        <v>753</v>
      </c>
      <c r="G116" s="17" t="s">
        <v>4952</v>
      </c>
      <c r="H116" s="17">
        <v>7180009065</v>
      </c>
    </row>
    <row r="117" spans="1:8" ht="39.9" customHeight="1" x14ac:dyDescent="0.2">
      <c r="A117" s="57">
        <v>25</v>
      </c>
      <c r="B117" s="17" t="s">
        <v>1988</v>
      </c>
      <c r="C117" s="17" t="s">
        <v>1989</v>
      </c>
      <c r="D117" s="253" t="s">
        <v>532</v>
      </c>
      <c r="E117" s="56">
        <v>40483</v>
      </c>
      <c r="F117" s="17" t="s">
        <v>753</v>
      </c>
      <c r="G117" s="17" t="s">
        <v>4953</v>
      </c>
      <c r="H117" s="17">
        <v>7180009073</v>
      </c>
    </row>
    <row r="118" spans="1:8" ht="39.9" customHeight="1" x14ac:dyDescent="0.2">
      <c r="A118" s="57">
        <v>26</v>
      </c>
      <c r="B118" s="17" t="s">
        <v>1990</v>
      </c>
      <c r="C118" s="17" t="s">
        <v>1991</v>
      </c>
      <c r="D118" s="253" t="s">
        <v>1992</v>
      </c>
      <c r="E118" s="56">
        <v>40513</v>
      </c>
      <c r="F118" s="17" t="s">
        <v>753</v>
      </c>
      <c r="G118" s="17" t="s">
        <v>4954</v>
      </c>
      <c r="H118" s="17">
        <v>7180009081</v>
      </c>
    </row>
    <row r="119" spans="1:8" ht="39.9" customHeight="1" x14ac:dyDescent="0.2">
      <c r="A119" s="57">
        <v>27</v>
      </c>
      <c r="B119" s="17" t="s">
        <v>1993</v>
      </c>
      <c r="C119" s="17" t="s">
        <v>1994</v>
      </c>
      <c r="D119" s="253" t="s">
        <v>1995</v>
      </c>
      <c r="E119" s="56">
        <v>40330</v>
      </c>
      <c r="F119" s="17" t="s">
        <v>753</v>
      </c>
      <c r="G119" s="17" t="s">
        <v>4955</v>
      </c>
      <c r="H119" s="17">
        <v>7180009099</v>
      </c>
    </row>
    <row r="120" spans="1:8" ht="39.9" customHeight="1" x14ac:dyDescent="0.2">
      <c r="A120" s="57">
        <v>28</v>
      </c>
      <c r="B120" s="17" t="s">
        <v>1996</v>
      </c>
      <c r="C120" s="17" t="s">
        <v>1997</v>
      </c>
      <c r="D120" s="253" t="s">
        <v>464</v>
      </c>
      <c r="E120" s="56">
        <v>40483</v>
      </c>
      <c r="F120" s="17" t="s">
        <v>753</v>
      </c>
      <c r="G120" s="17" t="s">
        <v>4956</v>
      </c>
      <c r="H120" s="17">
        <v>7180009107</v>
      </c>
    </row>
    <row r="121" spans="1:8" ht="39.9" customHeight="1" x14ac:dyDescent="0.2">
      <c r="A121" s="57">
        <v>29</v>
      </c>
      <c r="B121" s="17" t="s">
        <v>1998</v>
      </c>
      <c r="C121" s="17" t="s">
        <v>1999</v>
      </c>
      <c r="D121" s="253" t="s">
        <v>1536</v>
      </c>
      <c r="E121" s="56">
        <v>40269</v>
      </c>
      <c r="F121" s="17" t="s">
        <v>753</v>
      </c>
      <c r="G121" s="17" t="s">
        <v>4957</v>
      </c>
      <c r="H121" s="17">
        <v>7180009115</v>
      </c>
    </row>
    <row r="122" spans="1:8" ht="39.9" customHeight="1" x14ac:dyDescent="0.2">
      <c r="A122" s="57">
        <v>30</v>
      </c>
      <c r="B122" s="17" t="s">
        <v>2000</v>
      </c>
      <c r="C122" s="17" t="s">
        <v>2001</v>
      </c>
      <c r="D122" s="253" t="s">
        <v>340</v>
      </c>
      <c r="E122" s="56">
        <v>40391</v>
      </c>
      <c r="F122" s="17" t="s">
        <v>753</v>
      </c>
      <c r="G122" s="17" t="s">
        <v>4958</v>
      </c>
      <c r="H122" s="17">
        <v>7180009123</v>
      </c>
    </row>
    <row r="123" spans="1:8" ht="39.9" customHeight="1" x14ac:dyDescent="0.2">
      <c r="A123" s="57">
        <v>31</v>
      </c>
      <c r="B123" s="17" t="s">
        <v>2002</v>
      </c>
      <c r="C123" s="17" t="s">
        <v>2003</v>
      </c>
      <c r="D123" s="253" t="s">
        <v>328</v>
      </c>
      <c r="E123" s="56">
        <v>40787</v>
      </c>
      <c r="F123" s="17" t="s">
        <v>753</v>
      </c>
      <c r="G123" s="17" t="s">
        <v>4959</v>
      </c>
      <c r="H123" s="17">
        <v>7180009131</v>
      </c>
    </row>
    <row r="124" spans="1:8" ht="39.9" customHeight="1" x14ac:dyDescent="0.2">
      <c r="A124" s="57">
        <v>32</v>
      </c>
      <c r="B124" s="17" t="s">
        <v>2004</v>
      </c>
      <c r="C124" s="17" t="s">
        <v>2005</v>
      </c>
      <c r="D124" s="253" t="s">
        <v>328</v>
      </c>
      <c r="E124" s="56">
        <v>40330</v>
      </c>
      <c r="F124" s="17" t="s">
        <v>753</v>
      </c>
      <c r="G124" s="17" t="s">
        <v>4960</v>
      </c>
      <c r="H124" s="17">
        <v>7180009149</v>
      </c>
    </row>
    <row r="125" spans="1:8" ht="39.9" customHeight="1" x14ac:dyDescent="0.2">
      <c r="A125" s="57">
        <v>33</v>
      </c>
      <c r="B125" s="17" t="s">
        <v>2006</v>
      </c>
      <c r="C125" s="17" t="s">
        <v>2007</v>
      </c>
      <c r="D125" s="253" t="s">
        <v>363</v>
      </c>
      <c r="E125" s="56">
        <v>40695</v>
      </c>
      <c r="F125" s="17" t="s">
        <v>753</v>
      </c>
      <c r="G125" s="17" t="s">
        <v>4961</v>
      </c>
      <c r="H125" s="17">
        <v>7180009156</v>
      </c>
    </row>
    <row r="126" spans="1:8" ht="39.9" customHeight="1" x14ac:dyDescent="0.2">
      <c r="A126" s="57">
        <v>34</v>
      </c>
      <c r="B126" s="17" t="s">
        <v>2008</v>
      </c>
      <c r="C126" s="17" t="s">
        <v>2009</v>
      </c>
      <c r="D126" s="253" t="s">
        <v>1665</v>
      </c>
      <c r="E126" s="56">
        <v>40238</v>
      </c>
      <c r="F126" s="17" t="s">
        <v>753</v>
      </c>
      <c r="G126" s="17" t="s">
        <v>4962</v>
      </c>
      <c r="H126" s="17">
        <v>7180009164</v>
      </c>
    </row>
    <row r="127" spans="1:8" ht="39.9" customHeight="1" x14ac:dyDescent="0.2">
      <c r="A127" s="57">
        <v>35</v>
      </c>
      <c r="B127" s="17" t="s">
        <v>2010</v>
      </c>
      <c r="C127" s="17" t="s">
        <v>2011</v>
      </c>
      <c r="D127" s="253" t="s">
        <v>1226</v>
      </c>
      <c r="E127" s="56">
        <v>40603</v>
      </c>
      <c r="F127" s="17" t="s">
        <v>753</v>
      </c>
      <c r="G127" s="17" t="s">
        <v>4963</v>
      </c>
      <c r="H127" s="17">
        <v>7180009172</v>
      </c>
    </row>
    <row r="128" spans="1:8" ht="39.9" customHeight="1" x14ac:dyDescent="0.2">
      <c r="A128" s="57">
        <v>36</v>
      </c>
      <c r="B128" s="17" t="s">
        <v>1930</v>
      </c>
      <c r="C128" s="17" t="s">
        <v>2012</v>
      </c>
      <c r="D128" s="253" t="s">
        <v>328</v>
      </c>
      <c r="E128" s="56">
        <v>40179</v>
      </c>
      <c r="F128" s="17" t="s">
        <v>753</v>
      </c>
      <c r="G128" s="17" t="s">
        <v>4964</v>
      </c>
      <c r="H128" s="17">
        <v>7180009180</v>
      </c>
    </row>
    <row r="129" spans="1:8" ht="39.9" customHeight="1" x14ac:dyDescent="0.2">
      <c r="A129" s="57">
        <v>37</v>
      </c>
      <c r="B129" s="17" t="s">
        <v>2013</v>
      </c>
      <c r="C129" s="17" t="s">
        <v>2014</v>
      </c>
      <c r="D129" s="253" t="s">
        <v>340</v>
      </c>
      <c r="E129" s="56">
        <v>40634</v>
      </c>
      <c r="F129" s="17" t="s">
        <v>753</v>
      </c>
      <c r="G129" s="17" t="s">
        <v>4965</v>
      </c>
      <c r="H129" s="17">
        <v>7180009198</v>
      </c>
    </row>
    <row r="130" spans="1:8" ht="39.9" customHeight="1" x14ac:dyDescent="0.2">
      <c r="A130" s="57">
        <v>38</v>
      </c>
      <c r="B130" s="17" t="s">
        <v>2015</v>
      </c>
      <c r="C130" s="17" t="s">
        <v>2016</v>
      </c>
      <c r="D130" s="253" t="s">
        <v>346</v>
      </c>
      <c r="E130" s="56">
        <v>40725</v>
      </c>
      <c r="F130" s="17" t="s">
        <v>753</v>
      </c>
      <c r="G130" s="17" t="s">
        <v>4966</v>
      </c>
      <c r="H130" s="17">
        <v>7180009206</v>
      </c>
    </row>
    <row r="131" spans="1:8" ht="39.9" customHeight="1" x14ac:dyDescent="0.2">
      <c r="A131" s="57">
        <v>39</v>
      </c>
      <c r="B131" s="17" t="s">
        <v>2017</v>
      </c>
      <c r="C131" s="17" t="s">
        <v>2018</v>
      </c>
      <c r="D131" s="253" t="s">
        <v>328</v>
      </c>
      <c r="E131" s="56">
        <v>40057</v>
      </c>
      <c r="F131" s="17" t="s">
        <v>753</v>
      </c>
      <c r="G131" s="17" t="s">
        <v>4967</v>
      </c>
      <c r="H131" s="17">
        <v>7180009214</v>
      </c>
    </row>
    <row r="132" spans="1:8" ht="39.9" customHeight="1" x14ac:dyDescent="0.2">
      <c r="A132" s="57">
        <v>40</v>
      </c>
      <c r="B132" s="17" t="s">
        <v>2019</v>
      </c>
      <c r="C132" s="17" t="s">
        <v>2020</v>
      </c>
      <c r="D132" s="253" t="s">
        <v>388</v>
      </c>
      <c r="E132" s="56">
        <v>40603</v>
      </c>
      <c r="F132" s="17" t="s">
        <v>753</v>
      </c>
      <c r="G132" s="17" t="s">
        <v>4968</v>
      </c>
      <c r="H132" s="17">
        <v>7180009222</v>
      </c>
    </row>
    <row r="133" spans="1:8" ht="39.9" customHeight="1" x14ac:dyDescent="0.2">
      <c r="A133" s="57">
        <v>41</v>
      </c>
      <c r="B133" s="17" t="s">
        <v>2021</v>
      </c>
      <c r="C133" s="17" t="s">
        <v>2022</v>
      </c>
      <c r="D133" s="253" t="s">
        <v>388</v>
      </c>
      <c r="E133" s="56">
        <v>40817</v>
      </c>
      <c r="F133" s="17" t="s">
        <v>753</v>
      </c>
      <c r="G133" s="17" t="s">
        <v>5014</v>
      </c>
      <c r="H133" s="17">
        <v>7180009230</v>
      </c>
    </row>
    <row r="134" spans="1:8" ht="39.9" customHeight="1" x14ac:dyDescent="0.2">
      <c r="A134" s="57">
        <v>42</v>
      </c>
      <c r="B134" s="17" t="s">
        <v>2023</v>
      </c>
      <c r="C134" s="17" t="s">
        <v>2024</v>
      </c>
      <c r="D134" s="253" t="s">
        <v>328</v>
      </c>
      <c r="E134" s="56">
        <v>40575</v>
      </c>
      <c r="F134" s="17" t="s">
        <v>753</v>
      </c>
      <c r="G134" s="17" t="s">
        <v>5015</v>
      </c>
      <c r="H134" s="17">
        <v>7180009248</v>
      </c>
    </row>
    <row r="135" spans="1:8" ht="39.9" customHeight="1" x14ac:dyDescent="0.2">
      <c r="A135" s="57">
        <v>43</v>
      </c>
      <c r="B135" s="17" t="s">
        <v>2025</v>
      </c>
      <c r="C135" s="17" t="s">
        <v>2026</v>
      </c>
      <c r="D135" s="253" t="s">
        <v>357</v>
      </c>
      <c r="E135" s="56">
        <v>40483</v>
      </c>
      <c r="F135" s="17" t="s">
        <v>753</v>
      </c>
      <c r="G135" s="17" t="s">
        <v>5016</v>
      </c>
      <c r="H135" s="17">
        <v>7180009255</v>
      </c>
    </row>
    <row r="136" spans="1:8" ht="39.9" customHeight="1" x14ac:dyDescent="0.2">
      <c r="A136" s="57">
        <v>44</v>
      </c>
      <c r="B136" s="17" t="s">
        <v>2027</v>
      </c>
      <c r="C136" s="17" t="s">
        <v>2028</v>
      </c>
      <c r="D136" s="253" t="s">
        <v>328</v>
      </c>
      <c r="E136" s="56">
        <v>40391</v>
      </c>
      <c r="F136" s="17" t="s">
        <v>753</v>
      </c>
      <c r="G136" s="17" t="s">
        <v>5017</v>
      </c>
      <c r="H136" s="17">
        <v>7180009263</v>
      </c>
    </row>
    <row r="137" spans="1:8" ht="39.9" customHeight="1" x14ac:dyDescent="0.2">
      <c r="A137" s="57">
        <v>45</v>
      </c>
      <c r="B137" s="17" t="s">
        <v>2029</v>
      </c>
      <c r="C137" s="17" t="s">
        <v>2030</v>
      </c>
      <c r="D137" s="253" t="s">
        <v>1665</v>
      </c>
      <c r="E137" s="56">
        <v>40544</v>
      </c>
      <c r="F137" s="17" t="s">
        <v>753</v>
      </c>
      <c r="G137" s="17" t="s">
        <v>5018</v>
      </c>
      <c r="H137" s="17">
        <v>7180009271</v>
      </c>
    </row>
    <row r="138" spans="1:8" ht="39.9" customHeight="1" x14ac:dyDescent="0.2">
      <c r="A138" s="57">
        <v>46</v>
      </c>
      <c r="B138" s="17" t="s">
        <v>2031</v>
      </c>
      <c r="C138" s="17" t="s">
        <v>2032</v>
      </c>
      <c r="D138" s="253" t="s">
        <v>340</v>
      </c>
      <c r="E138" s="56">
        <v>40725</v>
      </c>
      <c r="F138" s="17" t="s">
        <v>753</v>
      </c>
      <c r="G138" s="17" t="s">
        <v>5019</v>
      </c>
      <c r="H138" s="17">
        <v>7180009289</v>
      </c>
    </row>
    <row r="139" spans="1:8" ht="39.9" customHeight="1" x14ac:dyDescent="0.2">
      <c r="A139" s="57">
        <v>47</v>
      </c>
      <c r="B139" s="17" t="s">
        <v>2033</v>
      </c>
      <c r="C139" s="17" t="s">
        <v>2034</v>
      </c>
      <c r="D139" s="253" t="s">
        <v>372</v>
      </c>
      <c r="E139" s="56">
        <v>40756</v>
      </c>
      <c r="F139" s="17" t="s">
        <v>753</v>
      </c>
      <c r="G139" s="17" t="s">
        <v>5020</v>
      </c>
      <c r="H139" s="17">
        <v>7180009297</v>
      </c>
    </row>
    <row r="140" spans="1:8" ht="39.9" customHeight="1" x14ac:dyDescent="0.2">
      <c r="A140" s="57">
        <v>48</v>
      </c>
      <c r="B140" s="17" t="s">
        <v>2035</v>
      </c>
      <c r="C140" s="17" t="s">
        <v>2036</v>
      </c>
      <c r="D140" s="253" t="s">
        <v>357</v>
      </c>
      <c r="E140" s="56">
        <v>40603</v>
      </c>
      <c r="F140" s="17" t="s">
        <v>753</v>
      </c>
      <c r="G140" s="17" t="s">
        <v>5021</v>
      </c>
      <c r="H140" s="17">
        <v>7180009305</v>
      </c>
    </row>
    <row r="141" spans="1:8" ht="39.9" customHeight="1" x14ac:dyDescent="0.2">
      <c r="A141" s="57">
        <v>49</v>
      </c>
      <c r="B141" s="17" t="s">
        <v>2037</v>
      </c>
      <c r="C141" s="17" t="s">
        <v>2038</v>
      </c>
      <c r="D141" s="253" t="s">
        <v>464</v>
      </c>
      <c r="E141" s="56">
        <v>40787</v>
      </c>
      <c r="F141" s="17" t="s">
        <v>753</v>
      </c>
      <c r="G141" s="17" t="s">
        <v>5022</v>
      </c>
      <c r="H141" s="17">
        <v>7180009313</v>
      </c>
    </row>
    <row r="142" spans="1:8" ht="39.9" customHeight="1" x14ac:dyDescent="0.2">
      <c r="A142" s="57"/>
      <c r="B142" s="192" t="s">
        <v>12</v>
      </c>
      <c r="C142" s="57"/>
      <c r="D142" s="250"/>
      <c r="E142" s="57"/>
      <c r="F142" s="57"/>
      <c r="G142" s="57"/>
      <c r="H142" s="57"/>
    </row>
    <row r="143" spans="1:8" ht="39.9" customHeight="1" thickBot="1" x14ac:dyDescent="0.25">
      <c r="A143" s="57"/>
      <c r="B143" s="13" t="s">
        <v>5362</v>
      </c>
      <c r="C143" s="13" t="s">
        <v>5363</v>
      </c>
      <c r="D143" s="251" t="s">
        <v>5364</v>
      </c>
      <c r="E143" s="13" t="s">
        <v>5365</v>
      </c>
      <c r="F143" s="13" t="s">
        <v>5366</v>
      </c>
      <c r="G143" s="13" t="s">
        <v>5368</v>
      </c>
      <c r="H143" s="13" t="s">
        <v>5367</v>
      </c>
    </row>
    <row r="144" spans="1:8" ht="39.9" customHeight="1" thickTop="1" x14ac:dyDescent="0.2">
      <c r="A144" s="57">
        <v>1</v>
      </c>
      <c r="B144" s="60" t="s">
        <v>2039</v>
      </c>
      <c r="C144" s="60" t="s">
        <v>2040</v>
      </c>
      <c r="D144" s="252" t="s">
        <v>1987</v>
      </c>
      <c r="E144" s="59">
        <v>41061</v>
      </c>
      <c r="F144" s="60" t="s">
        <v>765</v>
      </c>
      <c r="G144" s="60" t="s">
        <v>4929</v>
      </c>
      <c r="H144" s="60">
        <v>7180015385</v>
      </c>
    </row>
    <row r="145" spans="1:8" ht="39.9" customHeight="1" x14ac:dyDescent="0.2">
      <c r="A145" s="57">
        <v>2</v>
      </c>
      <c r="B145" s="17" t="s">
        <v>2041</v>
      </c>
      <c r="C145" s="17" t="s">
        <v>2042</v>
      </c>
      <c r="D145" s="253" t="s">
        <v>366</v>
      </c>
      <c r="E145" s="56">
        <v>40940</v>
      </c>
      <c r="F145" s="17" t="s">
        <v>765</v>
      </c>
      <c r="G145" s="17" t="s">
        <v>4930</v>
      </c>
      <c r="H145" s="17">
        <v>7180015393</v>
      </c>
    </row>
    <row r="146" spans="1:8" ht="39.9" customHeight="1" x14ac:dyDescent="0.2">
      <c r="A146" s="57">
        <v>3</v>
      </c>
      <c r="B146" s="17" t="s">
        <v>2043</v>
      </c>
      <c r="C146" s="17" t="s">
        <v>2044</v>
      </c>
      <c r="D146" s="253" t="s">
        <v>383</v>
      </c>
      <c r="E146" s="56">
        <v>38749</v>
      </c>
      <c r="F146" s="17" t="s">
        <v>765</v>
      </c>
      <c r="G146" s="17" t="s">
        <v>4931</v>
      </c>
      <c r="H146" s="17">
        <v>7180015401</v>
      </c>
    </row>
    <row r="147" spans="1:8" ht="39.9" customHeight="1" x14ac:dyDescent="0.2">
      <c r="A147" s="57">
        <v>4</v>
      </c>
      <c r="B147" s="17" t="s">
        <v>2045</v>
      </c>
      <c r="C147" s="17" t="s">
        <v>2046</v>
      </c>
      <c r="D147" s="253" t="s">
        <v>346</v>
      </c>
      <c r="E147" s="56">
        <v>41091</v>
      </c>
      <c r="F147" s="17" t="s">
        <v>765</v>
      </c>
      <c r="G147" s="17" t="s">
        <v>4932</v>
      </c>
      <c r="H147" s="17">
        <v>7180015419</v>
      </c>
    </row>
    <row r="148" spans="1:8" ht="39.9" customHeight="1" x14ac:dyDescent="0.2">
      <c r="A148" s="57">
        <v>5</v>
      </c>
      <c r="B148" s="17" t="s">
        <v>2047</v>
      </c>
      <c r="C148" s="17" t="s">
        <v>2048</v>
      </c>
      <c r="D148" s="253" t="s">
        <v>369</v>
      </c>
      <c r="E148" s="56">
        <v>41030</v>
      </c>
      <c r="F148" s="17" t="s">
        <v>765</v>
      </c>
      <c r="G148" s="17" t="s">
        <v>4933</v>
      </c>
      <c r="H148" s="17">
        <v>7180015427</v>
      </c>
    </row>
    <row r="149" spans="1:8" ht="39.9" customHeight="1" x14ac:dyDescent="0.2">
      <c r="A149" s="57">
        <v>6</v>
      </c>
      <c r="B149" s="17" t="s">
        <v>2049</v>
      </c>
      <c r="C149" s="17" t="s">
        <v>2050</v>
      </c>
      <c r="D149" s="253" t="s">
        <v>351</v>
      </c>
      <c r="E149" s="56">
        <v>41153</v>
      </c>
      <c r="F149" s="17" t="s">
        <v>765</v>
      </c>
      <c r="G149" s="17" t="s">
        <v>4934</v>
      </c>
      <c r="H149" s="17">
        <v>7180015435</v>
      </c>
    </row>
    <row r="150" spans="1:8" ht="39.9" customHeight="1" x14ac:dyDescent="0.2">
      <c r="A150" s="57">
        <v>7</v>
      </c>
      <c r="B150" s="17" t="s">
        <v>2051</v>
      </c>
      <c r="C150" s="17" t="s">
        <v>2052</v>
      </c>
      <c r="D150" s="253" t="s">
        <v>357</v>
      </c>
      <c r="E150" s="56">
        <v>40695</v>
      </c>
      <c r="F150" s="17" t="s">
        <v>765</v>
      </c>
      <c r="G150" s="17" t="s">
        <v>4935</v>
      </c>
      <c r="H150" s="17">
        <v>7180015443</v>
      </c>
    </row>
    <row r="151" spans="1:8" ht="39.9" customHeight="1" x14ac:dyDescent="0.2">
      <c r="A151" s="57">
        <v>8</v>
      </c>
      <c r="B151" s="17" t="s">
        <v>2053</v>
      </c>
      <c r="C151" s="17" t="s">
        <v>2054</v>
      </c>
      <c r="D151" s="253" t="s">
        <v>351</v>
      </c>
      <c r="E151" s="56">
        <v>41000</v>
      </c>
      <c r="F151" s="17" t="s">
        <v>765</v>
      </c>
      <c r="G151" s="17" t="s">
        <v>4936</v>
      </c>
      <c r="H151" s="17">
        <v>7180015450</v>
      </c>
    </row>
    <row r="152" spans="1:8" ht="39.9" customHeight="1" x14ac:dyDescent="0.2">
      <c r="A152" s="57">
        <v>9</v>
      </c>
      <c r="B152" s="17" t="s">
        <v>2055</v>
      </c>
      <c r="C152" s="17" t="s">
        <v>2056</v>
      </c>
      <c r="D152" s="253" t="s">
        <v>388</v>
      </c>
      <c r="E152" s="56">
        <v>40787</v>
      </c>
      <c r="F152" s="17" t="s">
        <v>765</v>
      </c>
      <c r="G152" s="17" t="s">
        <v>4937</v>
      </c>
      <c r="H152" s="17">
        <v>7180015468</v>
      </c>
    </row>
    <row r="153" spans="1:8" ht="39.9" customHeight="1" x14ac:dyDescent="0.2">
      <c r="A153" s="57">
        <v>10</v>
      </c>
      <c r="B153" s="17" t="s">
        <v>2057</v>
      </c>
      <c r="C153" s="17" t="s">
        <v>2058</v>
      </c>
      <c r="D153" s="253" t="s">
        <v>357</v>
      </c>
      <c r="E153" s="56">
        <v>40878</v>
      </c>
      <c r="F153" s="17" t="s">
        <v>765</v>
      </c>
      <c r="G153" s="17" t="s">
        <v>4938</v>
      </c>
      <c r="H153" s="17">
        <v>7180015476</v>
      </c>
    </row>
    <row r="154" spans="1:8" ht="39.9" customHeight="1" x14ac:dyDescent="0.2">
      <c r="A154" s="57">
        <v>11</v>
      </c>
      <c r="B154" s="17" t="s">
        <v>2059</v>
      </c>
      <c r="C154" s="17" t="s">
        <v>2060</v>
      </c>
      <c r="D154" s="253" t="s">
        <v>340</v>
      </c>
      <c r="E154" s="56">
        <v>41000</v>
      </c>
      <c r="F154" s="17" t="s">
        <v>765</v>
      </c>
      <c r="G154" s="17" t="s">
        <v>4939</v>
      </c>
      <c r="H154" s="17">
        <v>7180015484</v>
      </c>
    </row>
    <row r="155" spans="1:8" ht="39.9" customHeight="1" x14ac:dyDescent="0.2">
      <c r="A155" s="57">
        <v>12</v>
      </c>
      <c r="B155" s="17" t="s">
        <v>2061</v>
      </c>
      <c r="C155" s="17" t="s">
        <v>2062</v>
      </c>
      <c r="D155" s="253" t="s">
        <v>461</v>
      </c>
      <c r="E155" s="56">
        <v>37926</v>
      </c>
      <c r="F155" s="17" t="s">
        <v>765</v>
      </c>
      <c r="G155" s="17" t="s">
        <v>4940</v>
      </c>
      <c r="H155" s="17">
        <v>7180015492</v>
      </c>
    </row>
    <row r="156" spans="1:8" ht="39.9" customHeight="1" x14ac:dyDescent="0.2">
      <c r="A156" s="57">
        <v>13</v>
      </c>
      <c r="B156" s="17" t="s">
        <v>2063</v>
      </c>
      <c r="C156" s="17" t="s">
        <v>2064</v>
      </c>
      <c r="D156" s="253" t="s">
        <v>388</v>
      </c>
      <c r="E156" s="56">
        <v>41183</v>
      </c>
      <c r="F156" s="17" t="s">
        <v>765</v>
      </c>
      <c r="G156" s="17" t="s">
        <v>4941</v>
      </c>
      <c r="H156" s="17">
        <v>7180015500</v>
      </c>
    </row>
    <row r="157" spans="1:8" ht="39.9" customHeight="1" x14ac:dyDescent="0.2">
      <c r="A157" s="57">
        <v>14</v>
      </c>
      <c r="B157" s="17" t="s">
        <v>2065</v>
      </c>
      <c r="C157" s="17" t="s">
        <v>2066</v>
      </c>
      <c r="D157" s="253" t="s">
        <v>351</v>
      </c>
      <c r="E157" s="56">
        <v>40817</v>
      </c>
      <c r="F157" s="17" t="s">
        <v>765</v>
      </c>
      <c r="G157" s="17" t="s">
        <v>4942</v>
      </c>
      <c r="H157" s="17">
        <v>7180015518</v>
      </c>
    </row>
    <row r="158" spans="1:8" ht="39.9" customHeight="1" x14ac:dyDescent="0.2">
      <c r="A158" s="57">
        <v>15</v>
      </c>
      <c r="B158" s="17" t="s">
        <v>2067</v>
      </c>
      <c r="C158" s="17" t="s">
        <v>2068</v>
      </c>
      <c r="D158" s="253" t="s">
        <v>340</v>
      </c>
      <c r="E158" s="56">
        <v>41030</v>
      </c>
      <c r="F158" s="17" t="s">
        <v>765</v>
      </c>
      <c r="G158" s="17" t="s">
        <v>4943</v>
      </c>
      <c r="H158" s="17">
        <v>7180015526</v>
      </c>
    </row>
    <row r="159" spans="1:8" ht="39.9" customHeight="1" x14ac:dyDescent="0.2">
      <c r="A159" s="57">
        <v>16</v>
      </c>
      <c r="B159" s="17" t="s">
        <v>2069</v>
      </c>
      <c r="C159" s="17" t="s">
        <v>2070</v>
      </c>
      <c r="D159" s="253" t="s">
        <v>328</v>
      </c>
      <c r="E159" s="56">
        <v>40360</v>
      </c>
      <c r="F159" s="17" t="s">
        <v>765</v>
      </c>
      <c r="G159" s="17" t="s">
        <v>4944</v>
      </c>
      <c r="H159" s="17">
        <v>7180015534</v>
      </c>
    </row>
    <row r="160" spans="1:8" ht="39.9" customHeight="1" x14ac:dyDescent="0.2">
      <c r="A160" s="57">
        <v>17</v>
      </c>
      <c r="B160" s="17" t="s">
        <v>2071</v>
      </c>
      <c r="C160" s="17" t="s">
        <v>2072</v>
      </c>
      <c r="D160" s="253" t="s">
        <v>357</v>
      </c>
      <c r="E160" s="56">
        <v>40634</v>
      </c>
      <c r="F160" s="17" t="s">
        <v>765</v>
      </c>
      <c r="G160" s="17" t="s">
        <v>4945</v>
      </c>
      <c r="H160" s="17">
        <v>7180015542</v>
      </c>
    </row>
    <row r="161" spans="1:8" ht="39.9" customHeight="1" x14ac:dyDescent="0.2">
      <c r="A161" s="57">
        <v>18</v>
      </c>
      <c r="B161" s="17" t="s">
        <v>2073</v>
      </c>
      <c r="C161" s="17" t="s">
        <v>2074</v>
      </c>
      <c r="D161" s="253" t="s">
        <v>328</v>
      </c>
      <c r="E161" s="56">
        <v>40695</v>
      </c>
      <c r="F161" s="17" t="s">
        <v>765</v>
      </c>
      <c r="G161" s="17" t="s">
        <v>4946</v>
      </c>
      <c r="H161" s="17">
        <v>7180015559</v>
      </c>
    </row>
    <row r="162" spans="1:8" ht="39.9" customHeight="1" x14ac:dyDescent="0.2">
      <c r="A162" s="57">
        <v>19</v>
      </c>
      <c r="B162" s="17" t="s">
        <v>2075</v>
      </c>
      <c r="C162" s="17" t="s">
        <v>2076</v>
      </c>
      <c r="D162" s="253" t="s">
        <v>328</v>
      </c>
      <c r="E162" s="56">
        <v>40787</v>
      </c>
      <c r="F162" s="17" t="s">
        <v>765</v>
      </c>
      <c r="G162" s="17" t="s">
        <v>4947</v>
      </c>
      <c r="H162" s="17">
        <v>7180015567</v>
      </c>
    </row>
    <row r="163" spans="1:8" ht="39.9" customHeight="1" x14ac:dyDescent="0.2">
      <c r="A163" s="57">
        <v>20</v>
      </c>
      <c r="B163" s="17" t="s">
        <v>2077</v>
      </c>
      <c r="C163" s="17" t="s">
        <v>2076</v>
      </c>
      <c r="D163" s="253" t="s">
        <v>328</v>
      </c>
      <c r="E163" s="56">
        <v>40787</v>
      </c>
      <c r="F163" s="17" t="s">
        <v>765</v>
      </c>
      <c r="G163" s="17" t="s">
        <v>4948</v>
      </c>
      <c r="H163" s="17">
        <v>7180015575</v>
      </c>
    </row>
    <row r="164" spans="1:8" ht="39.9" customHeight="1" x14ac:dyDescent="0.2">
      <c r="A164" s="57">
        <v>21</v>
      </c>
      <c r="B164" s="17" t="s">
        <v>2078</v>
      </c>
      <c r="C164" s="17" t="s">
        <v>2079</v>
      </c>
      <c r="D164" s="253" t="s">
        <v>357</v>
      </c>
      <c r="E164" s="56">
        <v>40756</v>
      </c>
      <c r="F164" s="17" t="s">
        <v>765</v>
      </c>
      <c r="G164" s="17" t="s">
        <v>4949</v>
      </c>
      <c r="H164" s="17">
        <v>7180015583</v>
      </c>
    </row>
    <row r="165" spans="1:8" ht="39.9" customHeight="1" x14ac:dyDescent="0.2">
      <c r="A165" s="57">
        <v>22</v>
      </c>
      <c r="B165" s="17" t="s">
        <v>2080</v>
      </c>
      <c r="C165" s="17" t="s">
        <v>2081</v>
      </c>
      <c r="D165" s="253" t="s">
        <v>328</v>
      </c>
      <c r="E165" s="56">
        <v>41122</v>
      </c>
      <c r="F165" s="17" t="s">
        <v>765</v>
      </c>
      <c r="G165" s="17" t="s">
        <v>4950</v>
      </c>
      <c r="H165" s="17">
        <v>7180015591</v>
      </c>
    </row>
    <row r="166" spans="1:8" ht="39.9" customHeight="1" x14ac:dyDescent="0.2">
      <c r="A166" s="57">
        <v>23</v>
      </c>
      <c r="B166" s="17" t="s">
        <v>2082</v>
      </c>
      <c r="C166" s="17" t="s">
        <v>2083</v>
      </c>
      <c r="D166" s="253" t="s">
        <v>357</v>
      </c>
      <c r="E166" s="56">
        <v>40848</v>
      </c>
      <c r="F166" s="17" t="s">
        <v>765</v>
      </c>
      <c r="G166" s="17" t="s">
        <v>4951</v>
      </c>
      <c r="H166" s="17">
        <v>7180015609</v>
      </c>
    </row>
    <row r="167" spans="1:8" ht="39.9" customHeight="1" x14ac:dyDescent="0.2">
      <c r="A167" s="57">
        <v>24</v>
      </c>
      <c r="B167" s="17" t="s">
        <v>2084</v>
      </c>
      <c r="C167" s="17" t="s">
        <v>2085</v>
      </c>
      <c r="D167" s="253" t="s">
        <v>343</v>
      </c>
      <c r="E167" s="56">
        <v>40848</v>
      </c>
      <c r="F167" s="17" t="s">
        <v>765</v>
      </c>
      <c r="G167" s="17" t="s">
        <v>4952</v>
      </c>
      <c r="H167" s="17">
        <v>7180015617</v>
      </c>
    </row>
    <row r="168" spans="1:8" ht="39.9" customHeight="1" x14ac:dyDescent="0.2">
      <c r="A168" s="57">
        <v>25</v>
      </c>
      <c r="B168" s="17" t="s">
        <v>2086</v>
      </c>
      <c r="C168" s="17" t="s">
        <v>2087</v>
      </c>
      <c r="D168" s="253" t="s">
        <v>461</v>
      </c>
      <c r="E168" s="56">
        <v>40909</v>
      </c>
      <c r="F168" s="17" t="s">
        <v>765</v>
      </c>
      <c r="G168" s="17" t="s">
        <v>4953</v>
      </c>
      <c r="H168" s="17">
        <v>7180015625</v>
      </c>
    </row>
    <row r="169" spans="1:8" ht="39.9" customHeight="1" x14ac:dyDescent="0.2">
      <c r="A169" s="57">
        <v>26</v>
      </c>
      <c r="B169" s="17" t="s">
        <v>2088</v>
      </c>
      <c r="C169" s="17" t="s">
        <v>2089</v>
      </c>
      <c r="D169" s="253" t="s">
        <v>369</v>
      </c>
      <c r="E169" s="56">
        <v>40909</v>
      </c>
      <c r="F169" s="17" t="s">
        <v>765</v>
      </c>
      <c r="G169" s="17" t="s">
        <v>4954</v>
      </c>
      <c r="H169" s="17">
        <v>7180015633</v>
      </c>
    </row>
    <row r="170" spans="1:8" ht="39.9" customHeight="1" x14ac:dyDescent="0.2">
      <c r="A170" s="57">
        <v>27</v>
      </c>
      <c r="B170" s="17" t="s">
        <v>2090</v>
      </c>
      <c r="C170" s="17" t="s">
        <v>2091</v>
      </c>
      <c r="D170" s="253" t="s">
        <v>328</v>
      </c>
      <c r="E170" s="56">
        <v>40909</v>
      </c>
      <c r="F170" s="17" t="s">
        <v>765</v>
      </c>
      <c r="G170" s="17" t="s">
        <v>4955</v>
      </c>
      <c r="H170" s="17">
        <v>7180015641</v>
      </c>
    </row>
    <row r="171" spans="1:8" ht="39.9" customHeight="1" x14ac:dyDescent="0.2">
      <c r="A171" s="57">
        <v>28</v>
      </c>
      <c r="B171" s="17" t="s">
        <v>2092</v>
      </c>
      <c r="C171" s="17" t="s">
        <v>2093</v>
      </c>
      <c r="D171" s="253" t="s">
        <v>328</v>
      </c>
      <c r="E171" s="56">
        <v>40725</v>
      </c>
      <c r="F171" s="17" t="s">
        <v>765</v>
      </c>
      <c r="G171" s="17" t="s">
        <v>4956</v>
      </c>
      <c r="H171" s="17">
        <v>7180015658</v>
      </c>
    </row>
    <row r="172" spans="1:8" ht="39.9" customHeight="1" x14ac:dyDescent="0.2">
      <c r="A172" s="57">
        <v>29</v>
      </c>
      <c r="B172" s="17" t="s">
        <v>2094</v>
      </c>
      <c r="C172" s="17" t="s">
        <v>2095</v>
      </c>
      <c r="D172" s="253" t="s">
        <v>328</v>
      </c>
      <c r="E172" s="56">
        <v>41000</v>
      </c>
      <c r="F172" s="17" t="s">
        <v>765</v>
      </c>
      <c r="G172" s="17" t="s">
        <v>4957</v>
      </c>
      <c r="H172" s="17">
        <v>7180015666</v>
      </c>
    </row>
    <row r="173" spans="1:8" ht="39.9" customHeight="1" x14ac:dyDescent="0.2">
      <c r="A173" s="57">
        <v>30</v>
      </c>
      <c r="B173" s="17" t="s">
        <v>2096</v>
      </c>
      <c r="C173" s="17" t="s">
        <v>2097</v>
      </c>
      <c r="D173" s="253" t="s">
        <v>328</v>
      </c>
      <c r="E173" s="56">
        <v>40940</v>
      </c>
      <c r="F173" s="17" t="s">
        <v>765</v>
      </c>
      <c r="G173" s="17" t="s">
        <v>4958</v>
      </c>
      <c r="H173" s="17">
        <v>7180015674</v>
      </c>
    </row>
    <row r="174" spans="1:8" ht="39.9" customHeight="1" x14ac:dyDescent="0.2">
      <c r="A174" s="57">
        <v>31</v>
      </c>
      <c r="B174" s="17" t="s">
        <v>2098</v>
      </c>
      <c r="C174" s="17" t="s">
        <v>2099</v>
      </c>
      <c r="D174" s="253" t="s">
        <v>357</v>
      </c>
      <c r="E174" s="56">
        <v>40695</v>
      </c>
      <c r="F174" s="17" t="s">
        <v>765</v>
      </c>
      <c r="G174" s="17" t="s">
        <v>4959</v>
      </c>
      <c r="H174" s="17">
        <v>7180015682</v>
      </c>
    </row>
    <row r="175" spans="1:8" ht="39.9" customHeight="1" x14ac:dyDescent="0.2">
      <c r="A175" s="57">
        <v>32</v>
      </c>
      <c r="B175" s="17" t="s">
        <v>2100</v>
      </c>
      <c r="C175" s="17" t="s">
        <v>2101</v>
      </c>
      <c r="D175" s="253" t="s">
        <v>403</v>
      </c>
      <c r="E175" s="56">
        <v>40817</v>
      </c>
      <c r="F175" s="17" t="s">
        <v>765</v>
      </c>
      <c r="G175" s="17" t="s">
        <v>4960</v>
      </c>
      <c r="H175" s="17">
        <v>7180015690</v>
      </c>
    </row>
    <row r="176" spans="1:8" ht="39.9" customHeight="1" x14ac:dyDescent="0.2">
      <c r="A176" s="57">
        <v>33</v>
      </c>
      <c r="B176" s="17" t="s">
        <v>2102</v>
      </c>
      <c r="C176" s="17" t="s">
        <v>2103</v>
      </c>
      <c r="D176" s="253" t="s">
        <v>372</v>
      </c>
      <c r="E176" s="56">
        <v>40969</v>
      </c>
      <c r="F176" s="17" t="s">
        <v>765</v>
      </c>
      <c r="G176" s="17" t="s">
        <v>4961</v>
      </c>
      <c r="H176" s="17">
        <v>7180015708</v>
      </c>
    </row>
    <row r="177" spans="1:8" ht="39.9" customHeight="1" x14ac:dyDescent="0.2">
      <c r="A177" s="57">
        <v>34</v>
      </c>
      <c r="B177" s="17" t="s">
        <v>2104</v>
      </c>
      <c r="C177" s="17" t="s">
        <v>2105</v>
      </c>
      <c r="D177" s="253" t="s">
        <v>2106</v>
      </c>
      <c r="E177" s="56">
        <v>40817</v>
      </c>
      <c r="F177" s="17" t="s">
        <v>765</v>
      </c>
      <c r="G177" s="17" t="s">
        <v>4962</v>
      </c>
      <c r="H177" s="17">
        <v>7180015716</v>
      </c>
    </row>
    <row r="178" spans="1:8" ht="39.9" customHeight="1" x14ac:dyDescent="0.2">
      <c r="A178" s="57">
        <v>35</v>
      </c>
      <c r="B178" s="17" t="s">
        <v>2107</v>
      </c>
      <c r="C178" s="17" t="s">
        <v>2108</v>
      </c>
      <c r="D178" s="253" t="s">
        <v>1214</v>
      </c>
      <c r="E178" s="56">
        <v>40575</v>
      </c>
      <c r="F178" s="17" t="s">
        <v>765</v>
      </c>
      <c r="G178" s="17" t="s">
        <v>4963</v>
      </c>
      <c r="H178" s="17">
        <v>7180015724</v>
      </c>
    </row>
    <row r="179" spans="1:8" ht="39.9" customHeight="1" x14ac:dyDescent="0.2">
      <c r="A179" s="57">
        <v>36</v>
      </c>
      <c r="B179" s="17" t="s">
        <v>2109</v>
      </c>
      <c r="C179" s="17" t="s">
        <v>2110</v>
      </c>
      <c r="D179" s="253" t="s">
        <v>2111</v>
      </c>
      <c r="E179" s="56">
        <v>40483</v>
      </c>
      <c r="F179" s="17" t="s">
        <v>765</v>
      </c>
      <c r="G179" s="17" t="s">
        <v>4964</v>
      </c>
      <c r="H179" s="17">
        <v>7180015732</v>
      </c>
    </row>
    <row r="180" spans="1:8" ht="39.9" customHeight="1" x14ac:dyDescent="0.2">
      <c r="A180" s="57">
        <v>37</v>
      </c>
      <c r="B180" s="17" t="s">
        <v>2112</v>
      </c>
      <c r="C180" s="17" t="s">
        <v>2113</v>
      </c>
      <c r="D180" s="253" t="s">
        <v>369</v>
      </c>
      <c r="E180" s="56">
        <v>39873</v>
      </c>
      <c r="F180" s="17" t="s">
        <v>765</v>
      </c>
      <c r="G180" s="17" t="s">
        <v>4965</v>
      </c>
      <c r="H180" s="17">
        <v>7180015740</v>
      </c>
    </row>
    <row r="181" spans="1:8" ht="39.9" customHeight="1" x14ac:dyDescent="0.2">
      <c r="A181" s="57">
        <v>38</v>
      </c>
      <c r="B181" s="17" t="s">
        <v>2114</v>
      </c>
      <c r="C181" s="17" t="s">
        <v>2115</v>
      </c>
      <c r="D181" s="253" t="s">
        <v>2116</v>
      </c>
      <c r="E181" s="56">
        <v>40969</v>
      </c>
      <c r="F181" s="17" t="s">
        <v>765</v>
      </c>
      <c r="G181" s="17" t="s">
        <v>4966</v>
      </c>
      <c r="H181" s="17">
        <v>7180015757</v>
      </c>
    </row>
    <row r="182" spans="1:8" ht="39.9" customHeight="1" x14ac:dyDescent="0.2">
      <c r="A182" s="57">
        <v>39</v>
      </c>
      <c r="B182" s="17" t="s">
        <v>2117</v>
      </c>
      <c r="C182" s="17" t="s">
        <v>2118</v>
      </c>
      <c r="D182" s="253" t="s">
        <v>328</v>
      </c>
      <c r="E182" s="56">
        <v>40940</v>
      </c>
      <c r="F182" s="17" t="s">
        <v>765</v>
      </c>
      <c r="G182" s="17" t="s">
        <v>4967</v>
      </c>
      <c r="H182" s="17">
        <v>7180015765</v>
      </c>
    </row>
    <row r="183" spans="1:8" ht="39.9" customHeight="1" x14ac:dyDescent="0.2">
      <c r="A183" s="57">
        <v>40</v>
      </c>
      <c r="B183" s="17" t="s">
        <v>2119</v>
      </c>
      <c r="C183" s="17" t="s">
        <v>2120</v>
      </c>
      <c r="D183" s="253" t="s">
        <v>532</v>
      </c>
      <c r="E183" s="56">
        <v>40909</v>
      </c>
      <c r="F183" s="17" t="s">
        <v>765</v>
      </c>
      <c r="G183" s="17" t="s">
        <v>4968</v>
      </c>
      <c r="H183" s="17">
        <v>7180015773</v>
      </c>
    </row>
    <row r="184" spans="1:8" ht="39.9" customHeight="1" x14ac:dyDescent="0.2">
      <c r="A184" s="57">
        <v>41</v>
      </c>
      <c r="B184" s="17" t="s">
        <v>2121</v>
      </c>
      <c r="C184" s="17" t="s">
        <v>2122</v>
      </c>
      <c r="D184" s="253" t="s">
        <v>1637</v>
      </c>
      <c r="E184" s="56">
        <v>41183</v>
      </c>
      <c r="F184" s="17" t="s">
        <v>765</v>
      </c>
      <c r="G184" s="17" t="s">
        <v>5014</v>
      </c>
      <c r="H184" s="17">
        <v>7180015781</v>
      </c>
    </row>
    <row r="185" spans="1:8" ht="39.9" customHeight="1" x14ac:dyDescent="0.2">
      <c r="A185" s="57">
        <v>42</v>
      </c>
      <c r="B185" s="17" t="s">
        <v>2123</v>
      </c>
      <c r="C185" s="17" t="s">
        <v>2124</v>
      </c>
      <c r="D185" s="253" t="s">
        <v>322</v>
      </c>
      <c r="E185" s="56">
        <v>41000</v>
      </c>
      <c r="F185" s="17" t="s">
        <v>765</v>
      </c>
      <c r="G185" s="17" t="s">
        <v>5015</v>
      </c>
      <c r="H185" s="17">
        <v>7180015799</v>
      </c>
    </row>
    <row r="186" spans="1:8" ht="39.9" customHeight="1" x14ac:dyDescent="0.2">
      <c r="A186" s="57">
        <v>43</v>
      </c>
      <c r="B186" s="17" t="s">
        <v>2125</v>
      </c>
      <c r="C186" s="17" t="s">
        <v>1657</v>
      </c>
      <c r="D186" s="253" t="s">
        <v>1194</v>
      </c>
      <c r="E186" s="56">
        <v>41000</v>
      </c>
      <c r="F186" s="17" t="s">
        <v>765</v>
      </c>
      <c r="G186" s="17" t="s">
        <v>5016</v>
      </c>
      <c r="H186" s="17">
        <v>7180015807</v>
      </c>
    </row>
    <row r="187" spans="1:8" ht="39.9" customHeight="1" x14ac:dyDescent="0.2">
      <c r="A187" s="57">
        <v>44</v>
      </c>
      <c r="B187" s="17" t="s">
        <v>2126</v>
      </c>
      <c r="C187" s="17" t="s">
        <v>2127</v>
      </c>
      <c r="D187" s="253" t="s">
        <v>1660</v>
      </c>
      <c r="E187" s="56">
        <v>31199</v>
      </c>
      <c r="F187" s="17" t="s">
        <v>765</v>
      </c>
      <c r="G187" s="17" t="s">
        <v>5017</v>
      </c>
      <c r="H187" s="17">
        <v>7180015815</v>
      </c>
    </row>
    <row r="188" spans="1:8" ht="39.9" customHeight="1" x14ac:dyDescent="0.2">
      <c r="A188" s="57">
        <v>45</v>
      </c>
      <c r="B188" s="17" t="s">
        <v>2128</v>
      </c>
      <c r="C188" s="17" t="s">
        <v>2127</v>
      </c>
      <c r="D188" s="253" t="s">
        <v>1660</v>
      </c>
      <c r="E188" s="56">
        <v>31199</v>
      </c>
      <c r="F188" s="17" t="s">
        <v>765</v>
      </c>
      <c r="G188" s="17" t="s">
        <v>5018</v>
      </c>
      <c r="H188" s="17">
        <v>7180015823</v>
      </c>
    </row>
    <row r="189" spans="1:8" ht="39.9" customHeight="1" x14ac:dyDescent="0.2">
      <c r="A189" s="57">
        <v>46</v>
      </c>
      <c r="B189" s="17" t="s">
        <v>2129</v>
      </c>
      <c r="C189" s="17" t="s">
        <v>2130</v>
      </c>
      <c r="D189" s="253" t="s">
        <v>532</v>
      </c>
      <c r="E189" s="56">
        <v>41030</v>
      </c>
      <c r="F189" s="17" t="s">
        <v>765</v>
      </c>
      <c r="G189" s="17" t="s">
        <v>5019</v>
      </c>
      <c r="H189" s="17">
        <v>7180015831</v>
      </c>
    </row>
    <row r="190" spans="1:8" ht="39.9" customHeight="1" x14ac:dyDescent="0.2">
      <c r="A190" s="57">
        <v>47</v>
      </c>
      <c r="B190" s="17" t="s">
        <v>2131</v>
      </c>
      <c r="C190" s="17" t="s">
        <v>2132</v>
      </c>
      <c r="D190" s="253" t="s">
        <v>532</v>
      </c>
      <c r="E190" s="56">
        <v>36831</v>
      </c>
      <c r="F190" s="17" t="s">
        <v>765</v>
      </c>
      <c r="G190" s="17" t="s">
        <v>5020</v>
      </c>
      <c r="H190" s="17">
        <v>7180015849</v>
      </c>
    </row>
    <row r="191" spans="1:8" ht="39.9" customHeight="1" x14ac:dyDescent="0.2">
      <c r="A191" s="57">
        <v>48</v>
      </c>
      <c r="B191" s="17" t="s">
        <v>2133</v>
      </c>
      <c r="C191" s="17" t="s">
        <v>2132</v>
      </c>
      <c r="D191" s="253" t="s">
        <v>532</v>
      </c>
      <c r="E191" s="56">
        <v>36831</v>
      </c>
      <c r="F191" s="17" t="s">
        <v>765</v>
      </c>
      <c r="G191" s="17" t="s">
        <v>5021</v>
      </c>
      <c r="H191" s="17">
        <v>7180015856</v>
      </c>
    </row>
    <row r="192" spans="1:8" ht="39.9" customHeight="1" x14ac:dyDescent="0.2">
      <c r="A192" s="57">
        <v>49</v>
      </c>
      <c r="B192" s="17" t="s">
        <v>2134</v>
      </c>
      <c r="C192" s="17" t="s">
        <v>2132</v>
      </c>
      <c r="D192" s="253" t="s">
        <v>532</v>
      </c>
      <c r="E192" s="56">
        <v>36831</v>
      </c>
      <c r="F192" s="17" t="s">
        <v>765</v>
      </c>
      <c r="G192" s="17" t="s">
        <v>5022</v>
      </c>
      <c r="H192" s="17">
        <v>7180015864</v>
      </c>
    </row>
    <row r="193" spans="1:8" ht="39.9" customHeight="1" x14ac:dyDescent="0.2">
      <c r="A193" s="57">
        <v>50</v>
      </c>
      <c r="B193" s="17" t="s">
        <v>2135</v>
      </c>
      <c r="C193" s="17" t="s">
        <v>2136</v>
      </c>
      <c r="D193" s="253" t="s">
        <v>406</v>
      </c>
      <c r="E193" s="56">
        <v>40756</v>
      </c>
      <c r="F193" s="17" t="s">
        <v>765</v>
      </c>
      <c r="G193" s="17" t="s">
        <v>5023</v>
      </c>
      <c r="H193" s="17">
        <v>7180015872</v>
      </c>
    </row>
    <row r="194" spans="1:8" ht="39.9" customHeight="1" x14ac:dyDescent="0.2">
      <c r="A194" s="57">
        <v>51</v>
      </c>
      <c r="B194" s="17" t="s">
        <v>2137</v>
      </c>
      <c r="C194" s="17" t="s">
        <v>2138</v>
      </c>
      <c r="D194" s="253" t="s">
        <v>532</v>
      </c>
      <c r="E194" s="56">
        <v>41000</v>
      </c>
      <c r="F194" s="17" t="s">
        <v>765</v>
      </c>
      <c r="G194" s="17" t="s">
        <v>5024</v>
      </c>
      <c r="H194" s="17">
        <v>7180015880</v>
      </c>
    </row>
    <row r="195" spans="1:8" ht="39.9" customHeight="1" x14ac:dyDescent="0.2">
      <c r="A195" s="57"/>
      <c r="B195" s="192" t="s">
        <v>10086</v>
      </c>
      <c r="C195" s="57"/>
      <c r="D195" s="250"/>
      <c r="E195" s="57"/>
      <c r="F195" s="57"/>
      <c r="G195" s="57"/>
      <c r="H195" s="57"/>
    </row>
    <row r="196" spans="1:8" ht="39.9" customHeight="1" thickBot="1" x14ac:dyDescent="0.25">
      <c r="A196" s="57"/>
      <c r="B196" s="13" t="s">
        <v>5362</v>
      </c>
      <c r="C196" s="13" t="s">
        <v>5363</v>
      </c>
      <c r="D196" s="251" t="s">
        <v>5364</v>
      </c>
      <c r="E196" s="13" t="s">
        <v>5365</v>
      </c>
      <c r="F196" s="13" t="s">
        <v>5366</v>
      </c>
      <c r="G196" s="13" t="s">
        <v>5368</v>
      </c>
      <c r="H196" s="13" t="s">
        <v>5367</v>
      </c>
    </row>
    <row r="197" spans="1:8" ht="39.9" customHeight="1" thickTop="1" x14ac:dyDescent="0.2">
      <c r="A197" s="57">
        <v>1</v>
      </c>
      <c r="B197" s="60" t="s">
        <v>2139</v>
      </c>
      <c r="C197" s="60" t="s">
        <v>2140</v>
      </c>
      <c r="D197" s="252" t="s">
        <v>243</v>
      </c>
      <c r="E197" s="60">
        <v>2013.1</v>
      </c>
      <c r="F197" s="60" t="s">
        <v>766</v>
      </c>
      <c r="G197" s="60" t="s">
        <v>5025</v>
      </c>
      <c r="H197" s="60">
        <v>7180021474</v>
      </c>
    </row>
    <row r="198" spans="1:8" ht="39.9" customHeight="1" x14ac:dyDescent="0.2">
      <c r="A198" s="57">
        <v>2</v>
      </c>
      <c r="B198" s="17" t="s">
        <v>2141</v>
      </c>
      <c r="C198" s="17" t="s">
        <v>2142</v>
      </c>
      <c r="D198" s="253" t="s">
        <v>233</v>
      </c>
      <c r="E198" s="17">
        <v>2012.11</v>
      </c>
      <c r="F198" s="17" t="s">
        <v>766</v>
      </c>
      <c r="G198" s="17" t="s">
        <v>5026</v>
      </c>
      <c r="H198" s="17">
        <v>7180021482</v>
      </c>
    </row>
    <row r="199" spans="1:8" ht="39.9" customHeight="1" x14ac:dyDescent="0.2">
      <c r="A199" s="57">
        <v>3</v>
      </c>
      <c r="B199" s="17" t="s">
        <v>2143</v>
      </c>
      <c r="C199" s="17" t="s">
        <v>2144</v>
      </c>
      <c r="D199" s="253" t="s">
        <v>140</v>
      </c>
      <c r="E199" s="17">
        <v>2013.9</v>
      </c>
      <c r="F199" s="17" t="s">
        <v>766</v>
      </c>
      <c r="G199" s="17" t="s">
        <v>5027</v>
      </c>
      <c r="H199" s="17">
        <v>7180021490</v>
      </c>
    </row>
    <row r="200" spans="1:8" ht="39.9" customHeight="1" x14ac:dyDescent="0.2">
      <c r="A200" s="57">
        <v>4</v>
      </c>
      <c r="B200" s="17" t="s">
        <v>2225</v>
      </c>
      <c r="C200" s="17" t="s">
        <v>2226</v>
      </c>
      <c r="D200" s="253" t="s">
        <v>140</v>
      </c>
      <c r="E200" s="17">
        <v>2013.5</v>
      </c>
      <c r="F200" s="17" t="s">
        <v>766</v>
      </c>
      <c r="G200" s="17" t="s">
        <v>5028</v>
      </c>
      <c r="H200" s="17">
        <v>7180021508</v>
      </c>
    </row>
    <row r="201" spans="1:8" ht="39.9" customHeight="1" x14ac:dyDescent="0.2">
      <c r="A201" s="57">
        <v>5</v>
      </c>
      <c r="B201" s="17" t="s">
        <v>2145</v>
      </c>
      <c r="C201" s="17" t="s">
        <v>2146</v>
      </c>
      <c r="D201" s="253" t="s">
        <v>311</v>
      </c>
      <c r="E201" s="17">
        <v>2013.3</v>
      </c>
      <c r="F201" s="17" t="s">
        <v>766</v>
      </c>
      <c r="G201" s="17" t="s">
        <v>5029</v>
      </c>
      <c r="H201" s="17">
        <v>7180021516</v>
      </c>
    </row>
    <row r="202" spans="1:8" ht="39.9" customHeight="1" x14ac:dyDescent="0.2">
      <c r="A202" s="57">
        <v>6</v>
      </c>
      <c r="B202" s="17" t="s">
        <v>2147</v>
      </c>
      <c r="C202" s="17" t="s">
        <v>2148</v>
      </c>
      <c r="D202" s="253" t="s">
        <v>233</v>
      </c>
      <c r="E202" s="17">
        <v>2013.3</v>
      </c>
      <c r="F202" s="17" t="s">
        <v>766</v>
      </c>
      <c r="G202" s="17" t="s">
        <v>5030</v>
      </c>
      <c r="H202" s="17">
        <v>7180021524</v>
      </c>
    </row>
    <row r="203" spans="1:8" ht="39.9" customHeight="1" x14ac:dyDescent="0.2">
      <c r="A203" s="57">
        <v>7</v>
      </c>
      <c r="B203" s="17" t="s">
        <v>2149</v>
      </c>
      <c r="C203" s="17" t="s">
        <v>2150</v>
      </c>
      <c r="D203" s="253" t="s">
        <v>140</v>
      </c>
      <c r="E203" s="17">
        <v>2013.8</v>
      </c>
      <c r="F203" s="17" t="s">
        <v>766</v>
      </c>
      <c r="G203" s="17" t="s">
        <v>5031</v>
      </c>
      <c r="H203" s="17">
        <v>7180021532</v>
      </c>
    </row>
    <row r="204" spans="1:8" ht="39.9" customHeight="1" x14ac:dyDescent="0.2">
      <c r="A204" s="57">
        <v>8</v>
      </c>
      <c r="B204" s="17" t="s">
        <v>2151</v>
      </c>
      <c r="C204" s="17" t="s">
        <v>2152</v>
      </c>
      <c r="D204" s="253" t="s">
        <v>140</v>
      </c>
      <c r="E204" s="17">
        <v>2013.7</v>
      </c>
      <c r="F204" s="17" t="s">
        <v>766</v>
      </c>
      <c r="G204" s="17" t="s">
        <v>5032</v>
      </c>
      <c r="H204" s="17">
        <v>7180021540</v>
      </c>
    </row>
    <row r="205" spans="1:8" ht="39.9" customHeight="1" x14ac:dyDescent="0.2">
      <c r="A205" s="57">
        <v>9</v>
      </c>
      <c r="B205" s="17" t="s">
        <v>2153</v>
      </c>
      <c r="C205" s="17" t="s">
        <v>2154</v>
      </c>
      <c r="D205" s="253" t="s">
        <v>140</v>
      </c>
      <c r="E205" s="17">
        <v>2013.8</v>
      </c>
      <c r="F205" s="17" t="s">
        <v>766</v>
      </c>
      <c r="G205" s="17" t="s">
        <v>5033</v>
      </c>
      <c r="H205" s="17">
        <v>7180021557</v>
      </c>
    </row>
    <row r="206" spans="1:8" ht="39.9" customHeight="1" x14ac:dyDescent="0.2">
      <c r="A206" s="57">
        <v>10</v>
      </c>
      <c r="B206" s="17" t="s">
        <v>2155</v>
      </c>
      <c r="C206" s="17" t="s">
        <v>2156</v>
      </c>
      <c r="D206" s="253" t="s">
        <v>589</v>
      </c>
      <c r="E206" s="17">
        <v>2013.2</v>
      </c>
      <c r="F206" s="17" t="s">
        <v>766</v>
      </c>
      <c r="G206" s="17" t="s">
        <v>5034</v>
      </c>
      <c r="H206" s="17">
        <v>7180021565</v>
      </c>
    </row>
    <row r="207" spans="1:8" ht="39.9" customHeight="1" x14ac:dyDescent="0.2">
      <c r="A207" s="57">
        <v>11</v>
      </c>
      <c r="B207" s="17" t="s">
        <v>2227</v>
      </c>
      <c r="C207" s="17" t="s">
        <v>2228</v>
      </c>
      <c r="D207" s="253" t="s">
        <v>1298</v>
      </c>
      <c r="E207" s="17">
        <v>2013.6</v>
      </c>
      <c r="F207" s="17" t="s">
        <v>766</v>
      </c>
      <c r="G207" s="17" t="s">
        <v>5035</v>
      </c>
      <c r="H207" s="17">
        <v>7180021573</v>
      </c>
    </row>
    <row r="208" spans="1:8" ht="39.9" customHeight="1" x14ac:dyDescent="0.2">
      <c r="A208" s="57">
        <v>12</v>
      </c>
      <c r="B208" s="17" t="s">
        <v>2157</v>
      </c>
      <c r="C208" s="17" t="s">
        <v>2158</v>
      </c>
      <c r="D208" s="253" t="s">
        <v>159</v>
      </c>
      <c r="E208" s="17">
        <v>2013.3</v>
      </c>
      <c r="F208" s="17" t="s">
        <v>766</v>
      </c>
      <c r="G208" s="17" t="s">
        <v>5036</v>
      </c>
      <c r="H208" s="17">
        <v>7180021581</v>
      </c>
    </row>
    <row r="209" spans="1:8" ht="39.9" customHeight="1" x14ac:dyDescent="0.2">
      <c r="A209" s="57">
        <v>13</v>
      </c>
      <c r="B209" s="17" t="s">
        <v>2159</v>
      </c>
      <c r="C209" s="17" t="s">
        <v>2160</v>
      </c>
      <c r="D209" s="253" t="s">
        <v>140</v>
      </c>
      <c r="E209" s="17">
        <v>2013.7</v>
      </c>
      <c r="F209" s="17" t="s">
        <v>766</v>
      </c>
      <c r="G209" s="17" t="s">
        <v>5037</v>
      </c>
      <c r="H209" s="17">
        <v>7180021599</v>
      </c>
    </row>
    <row r="210" spans="1:8" ht="39.9" customHeight="1" x14ac:dyDescent="0.2">
      <c r="A210" s="57">
        <v>14</v>
      </c>
      <c r="B210" s="17" t="s">
        <v>2161</v>
      </c>
      <c r="C210" s="17" t="s">
        <v>2162</v>
      </c>
      <c r="D210" s="253" t="s">
        <v>182</v>
      </c>
      <c r="E210" s="17">
        <v>2013.4</v>
      </c>
      <c r="F210" s="17" t="s">
        <v>766</v>
      </c>
      <c r="G210" s="17" t="s">
        <v>5038</v>
      </c>
      <c r="H210" s="17">
        <v>7180021607</v>
      </c>
    </row>
    <row r="211" spans="1:8" ht="39.9" customHeight="1" x14ac:dyDescent="0.2">
      <c r="A211" s="57">
        <v>15</v>
      </c>
      <c r="B211" s="17" t="s">
        <v>2163</v>
      </c>
      <c r="C211" s="17" t="s">
        <v>2164</v>
      </c>
      <c r="D211" s="253" t="s">
        <v>140</v>
      </c>
      <c r="E211" s="17">
        <v>2010.6</v>
      </c>
      <c r="F211" s="17" t="s">
        <v>766</v>
      </c>
      <c r="G211" s="17" t="s">
        <v>5039</v>
      </c>
      <c r="H211" s="17">
        <v>7180021615</v>
      </c>
    </row>
    <row r="212" spans="1:8" ht="39.9" customHeight="1" x14ac:dyDescent="0.2">
      <c r="A212" s="57">
        <v>16</v>
      </c>
      <c r="B212" s="17" t="s">
        <v>2229</v>
      </c>
      <c r="C212" s="17" t="s">
        <v>2230</v>
      </c>
      <c r="D212" s="253" t="s">
        <v>233</v>
      </c>
      <c r="E212" s="17">
        <v>2013.2</v>
      </c>
      <c r="F212" s="17" t="s">
        <v>766</v>
      </c>
      <c r="G212" s="17" t="s">
        <v>5040</v>
      </c>
      <c r="H212" s="17">
        <v>7180021623</v>
      </c>
    </row>
    <row r="213" spans="1:8" ht="39.9" customHeight="1" x14ac:dyDescent="0.2">
      <c r="A213" s="57">
        <v>17</v>
      </c>
      <c r="B213" s="17" t="s">
        <v>2165</v>
      </c>
      <c r="C213" s="17" t="s">
        <v>2166</v>
      </c>
      <c r="D213" s="253" t="s">
        <v>179</v>
      </c>
      <c r="E213" s="17">
        <v>2013.2</v>
      </c>
      <c r="F213" s="17" t="s">
        <v>766</v>
      </c>
      <c r="G213" s="17" t="s">
        <v>5041</v>
      </c>
      <c r="H213" s="17">
        <v>7180021631</v>
      </c>
    </row>
    <row r="214" spans="1:8" ht="39.9" customHeight="1" x14ac:dyDescent="0.2">
      <c r="A214" s="57">
        <v>18</v>
      </c>
      <c r="B214" s="17" t="s">
        <v>2167</v>
      </c>
      <c r="C214" s="17" t="s">
        <v>2168</v>
      </c>
      <c r="D214" s="253" t="s">
        <v>243</v>
      </c>
      <c r="E214" s="17">
        <v>2013.9</v>
      </c>
      <c r="F214" s="17" t="s">
        <v>766</v>
      </c>
      <c r="G214" s="17" t="s">
        <v>5042</v>
      </c>
      <c r="H214" s="17">
        <v>7180021649</v>
      </c>
    </row>
    <row r="215" spans="1:8" ht="39.9" customHeight="1" x14ac:dyDescent="0.2">
      <c r="A215" s="57">
        <v>19</v>
      </c>
      <c r="B215" s="17" t="s">
        <v>2169</v>
      </c>
      <c r="C215" s="17" t="s">
        <v>2170</v>
      </c>
      <c r="D215" s="253" t="s">
        <v>140</v>
      </c>
      <c r="E215" s="17">
        <v>2013.4</v>
      </c>
      <c r="F215" s="17" t="s">
        <v>766</v>
      </c>
      <c r="G215" s="17" t="s">
        <v>5043</v>
      </c>
      <c r="H215" s="17">
        <v>7180021656</v>
      </c>
    </row>
    <row r="216" spans="1:8" ht="39.9" customHeight="1" x14ac:dyDescent="0.2">
      <c r="A216" s="57">
        <v>20</v>
      </c>
      <c r="B216" s="17" t="s">
        <v>2171</v>
      </c>
      <c r="C216" s="17" t="s">
        <v>2172</v>
      </c>
      <c r="D216" s="253" t="s">
        <v>269</v>
      </c>
      <c r="E216" s="17">
        <v>2013.3</v>
      </c>
      <c r="F216" s="17" t="s">
        <v>766</v>
      </c>
      <c r="G216" s="17" t="s">
        <v>5044</v>
      </c>
      <c r="H216" s="17">
        <v>7180021664</v>
      </c>
    </row>
    <row r="217" spans="1:8" ht="39.9" customHeight="1" x14ac:dyDescent="0.2">
      <c r="A217" s="57">
        <v>21</v>
      </c>
      <c r="B217" s="17" t="s">
        <v>2173</v>
      </c>
      <c r="C217" s="17" t="s">
        <v>568</v>
      </c>
      <c r="D217" s="253" t="s">
        <v>137</v>
      </c>
      <c r="E217" s="17">
        <v>2013.9</v>
      </c>
      <c r="F217" s="17" t="s">
        <v>766</v>
      </c>
      <c r="G217" s="17" t="s">
        <v>5045</v>
      </c>
      <c r="H217" s="17">
        <v>7180021672</v>
      </c>
    </row>
    <row r="218" spans="1:8" ht="39.9" customHeight="1" x14ac:dyDescent="0.2">
      <c r="A218" s="57">
        <v>22</v>
      </c>
      <c r="B218" s="17" t="s">
        <v>2174</v>
      </c>
      <c r="C218" s="17" t="s">
        <v>2175</v>
      </c>
      <c r="D218" s="253" t="s">
        <v>2176</v>
      </c>
      <c r="E218" s="17">
        <v>2012.5</v>
      </c>
      <c r="F218" s="17" t="s">
        <v>766</v>
      </c>
      <c r="G218" s="17" t="s">
        <v>5046</v>
      </c>
      <c r="H218" s="17">
        <v>7180021680</v>
      </c>
    </row>
    <row r="219" spans="1:8" ht="39.9" customHeight="1" x14ac:dyDescent="0.2">
      <c r="A219" s="57">
        <v>23</v>
      </c>
      <c r="B219" s="17" t="s">
        <v>2177</v>
      </c>
      <c r="C219" s="17" t="s">
        <v>2175</v>
      </c>
      <c r="D219" s="253" t="s">
        <v>2176</v>
      </c>
      <c r="E219" s="17">
        <v>2012.5</v>
      </c>
      <c r="F219" s="17" t="s">
        <v>766</v>
      </c>
      <c r="G219" s="17" t="s">
        <v>5047</v>
      </c>
      <c r="H219" s="17">
        <v>7180021698</v>
      </c>
    </row>
    <row r="220" spans="1:8" ht="39.9" customHeight="1" x14ac:dyDescent="0.2">
      <c r="A220" s="57">
        <v>24</v>
      </c>
      <c r="B220" s="17" t="s">
        <v>2178</v>
      </c>
      <c r="C220" s="17" t="s">
        <v>2179</v>
      </c>
      <c r="D220" s="253" t="s">
        <v>140</v>
      </c>
      <c r="E220" s="17">
        <v>2013.9</v>
      </c>
      <c r="F220" s="17" t="s">
        <v>766</v>
      </c>
      <c r="G220" s="17" t="s">
        <v>5048</v>
      </c>
      <c r="H220" s="17">
        <v>7180021706</v>
      </c>
    </row>
    <row r="221" spans="1:8" ht="39.9" customHeight="1" x14ac:dyDescent="0.2">
      <c r="A221" s="57">
        <v>25</v>
      </c>
      <c r="B221" s="17" t="s">
        <v>2180</v>
      </c>
      <c r="C221" s="17" t="s">
        <v>2181</v>
      </c>
      <c r="D221" s="253" t="s">
        <v>2182</v>
      </c>
      <c r="E221" s="17">
        <v>2013.4</v>
      </c>
      <c r="F221" s="17" t="s">
        <v>766</v>
      </c>
      <c r="G221" s="17" t="s">
        <v>5049</v>
      </c>
      <c r="H221" s="17">
        <v>7180021714</v>
      </c>
    </row>
    <row r="222" spans="1:8" ht="39.9" customHeight="1" x14ac:dyDescent="0.2">
      <c r="A222" s="57">
        <v>26</v>
      </c>
      <c r="B222" s="17" t="s">
        <v>2231</v>
      </c>
      <c r="C222" s="17" t="s">
        <v>2232</v>
      </c>
      <c r="D222" s="253" t="s">
        <v>137</v>
      </c>
      <c r="E222" s="17">
        <v>2013.2</v>
      </c>
      <c r="F222" s="17" t="s">
        <v>766</v>
      </c>
      <c r="G222" s="17" t="s">
        <v>5050</v>
      </c>
      <c r="H222" s="17">
        <v>7180021722</v>
      </c>
    </row>
    <row r="223" spans="1:8" ht="39.9" customHeight="1" x14ac:dyDescent="0.2">
      <c r="A223" s="57">
        <v>27</v>
      </c>
      <c r="B223" s="17" t="s">
        <v>2183</v>
      </c>
      <c r="C223" s="17" t="s">
        <v>2184</v>
      </c>
      <c r="D223" s="253" t="s">
        <v>1734</v>
      </c>
      <c r="E223" s="17">
        <v>2013.8</v>
      </c>
      <c r="F223" s="17" t="s">
        <v>766</v>
      </c>
      <c r="G223" s="17" t="s">
        <v>5051</v>
      </c>
      <c r="H223" s="17">
        <v>7180021730</v>
      </c>
    </row>
    <row r="224" spans="1:8" ht="39.9" customHeight="1" x14ac:dyDescent="0.2">
      <c r="A224" s="57">
        <v>28</v>
      </c>
      <c r="B224" s="17" t="s">
        <v>2185</v>
      </c>
      <c r="C224" s="17" t="s">
        <v>2186</v>
      </c>
      <c r="D224" s="253" t="s">
        <v>287</v>
      </c>
      <c r="E224" s="17">
        <v>2012.12</v>
      </c>
      <c r="F224" s="17" t="s">
        <v>766</v>
      </c>
      <c r="G224" s="17" t="s">
        <v>5052</v>
      </c>
      <c r="H224" s="17">
        <v>7180021748</v>
      </c>
    </row>
    <row r="225" spans="1:8" ht="39.9" customHeight="1" x14ac:dyDescent="0.2">
      <c r="A225" s="57">
        <v>29</v>
      </c>
      <c r="B225" s="17" t="s">
        <v>2187</v>
      </c>
      <c r="C225" s="17" t="s">
        <v>2188</v>
      </c>
      <c r="D225" s="253" t="s">
        <v>1867</v>
      </c>
      <c r="E225" s="17">
        <v>2010.3</v>
      </c>
      <c r="F225" s="17" t="s">
        <v>766</v>
      </c>
      <c r="G225" s="17" t="s">
        <v>5053</v>
      </c>
      <c r="H225" s="17">
        <v>7180021755</v>
      </c>
    </row>
    <row r="226" spans="1:8" ht="39.9" customHeight="1" x14ac:dyDescent="0.2">
      <c r="A226" s="57">
        <v>30</v>
      </c>
      <c r="B226" s="17" t="s">
        <v>2189</v>
      </c>
      <c r="C226" s="17" t="s">
        <v>2188</v>
      </c>
      <c r="D226" s="253" t="s">
        <v>230</v>
      </c>
      <c r="E226" s="17">
        <v>2013.6</v>
      </c>
      <c r="F226" s="17" t="s">
        <v>766</v>
      </c>
      <c r="G226" s="17" t="s">
        <v>5054</v>
      </c>
      <c r="H226" s="17">
        <v>7180021763</v>
      </c>
    </row>
    <row r="227" spans="1:8" ht="39.9" customHeight="1" x14ac:dyDescent="0.2">
      <c r="A227" s="57">
        <v>31</v>
      </c>
      <c r="B227" s="17" t="s">
        <v>2190</v>
      </c>
      <c r="C227" s="17" t="s">
        <v>2191</v>
      </c>
      <c r="D227" s="253" t="s">
        <v>243</v>
      </c>
      <c r="E227" s="17">
        <v>2013.3</v>
      </c>
      <c r="F227" s="17" t="s">
        <v>766</v>
      </c>
      <c r="G227" s="17" t="s">
        <v>5055</v>
      </c>
      <c r="H227" s="17">
        <v>7180021771</v>
      </c>
    </row>
    <row r="228" spans="1:8" ht="39.9" customHeight="1" x14ac:dyDescent="0.2">
      <c r="A228" s="57">
        <v>32</v>
      </c>
      <c r="B228" s="17" t="s">
        <v>2192</v>
      </c>
      <c r="C228" s="17" t="s">
        <v>2193</v>
      </c>
      <c r="D228" s="253" t="s">
        <v>243</v>
      </c>
      <c r="E228" s="17">
        <v>2013.7</v>
      </c>
      <c r="F228" s="17" t="s">
        <v>766</v>
      </c>
      <c r="G228" s="17" t="s">
        <v>5056</v>
      </c>
      <c r="H228" s="17">
        <v>7180021789</v>
      </c>
    </row>
    <row r="229" spans="1:8" ht="39.9" customHeight="1" x14ac:dyDescent="0.2">
      <c r="A229" s="57">
        <v>33</v>
      </c>
      <c r="B229" s="17" t="s">
        <v>2233</v>
      </c>
      <c r="C229" s="17" t="s">
        <v>2234</v>
      </c>
      <c r="D229" s="253" t="s">
        <v>626</v>
      </c>
      <c r="E229" s="17">
        <v>2008.7</v>
      </c>
      <c r="F229" s="17" t="s">
        <v>766</v>
      </c>
      <c r="G229" s="17" t="s">
        <v>5057</v>
      </c>
      <c r="H229" s="17">
        <v>7180021797</v>
      </c>
    </row>
    <row r="230" spans="1:8" ht="39.9" customHeight="1" x14ac:dyDescent="0.2">
      <c r="A230" s="57">
        <v>34</v>
      </c>
      <c r="B230" s="17" t="s">
        <v>10085</v>
      </c>
      <c r="C230" s="17" t="s">
        <v>2194</v>
      </c>
      <c r="D230" s="253" t="s">
        <v>140</v>
      </c>
      <c r="E230" s="17">
        <v>2013.8</v>
      </c>
      <c r="F230" s="17" t="s">
        <v>766</v>
      </c>
      <c r="G230" s="17" t="s">
        <v>5058</v>
      </c>
      <c r="H230" s="17">
        <v>7180030269</v>
      </c>
    </row>
    <row r="231" spans="1:8" ht="39.9" customHeight="1" x14ac:dyDescent="0.2">
      <c r="A231" s="57">
        <v>35</v>
      </c>
      <c r="B231" s="17" t="s">
        <v>2195</v>
      </c>
      <c r="C231" s="17" t="s">
        <v>2196</v>
      </c>
      <c r="D231" s="253" t="s">
        <v>221</v>
      </c>
      <c r="E231" s="17">
        <v>2012.12</v>
      </c>
      <c r="F231" s="17" t="s">
        <v>766</v>
      </c>
      <c r="G231" s="17" t="s">
        <v>5059</v>
      </c>
      <c r="H231" s="17">
        <v>7180021813</v>
      </c>
    </row>
    <row r="232" spans="1:8" ht="39.9" customHeight="1" x14ac:dyDescent="0.2">
      <c r="A232" s="57">
        <v>36</v>
      </c>
      <c r="B232" s="17" t="s">
        <v>2235</v>
      </c>
      <c r="C232" s="17" t="s">
        <v>2236</v>
      </c>
      <c r="D232" s="253" t="s">
        <v>140</v>
      </c>
      <c r="E232" s="17">
        <v>2012.6</v>
      </c>
      <c r="F232" s="17" t="s">
        <v>766</v>
      </c>
      <c r="G232" s="17" t="s">
        <v>5060</v>
      </c>
      <c r="H232" s="17">
        <v>7180021821</v>
      </c>
    </row>
    <row r="233" spans="1:8" ht="39.9" customHeight="1" x14ac:dyDescent="0.2">
      <c r="A233" s="57">
        <v>37</v>
      </c>
      <c r="B233" s="17" t="s">
        <v>2197</v>
      </c>
      <c r="C233" s="17" t="s">
        <v>2198</v>
      </c>
      <c r="D233" s="253" t="s">
        <v>159</v>
      </c>
      <c r="E233" s="17">
        <v>2013.7</v>
      </c>
      <c r="F233" s="17" t="s">
        <v>766</v>
      </c>
      <c r="G233" s="17" t="s">
        <v>5061</v>
      </c>
      <c r="H233" s="17">
        <v>7180021839</v>
      </c>
    </row>
    <row r="234" spans="1:8" ht="39.9" customHeight="1" x14ac:dyDescent="0.2">
      <c r="A234" s="57">
        <v>38</v>
      </c>
      <c r="B234" s="17" t="s">
        <v>2199</v>
      </c>
      <c r="C234" s="17" t="s">
        <v>2200</v>
      </c>
      <c r="D234" s="253" t="s">
        <v>140</v>
      </c>
      <c r="E234" s="17">
        <v>2013.2</v>
      </c>
      <c r="F234" s="17" t="s">
        <v>766</v>
      </c>
      <c r="G234" s="17" t="s">
        <v>5062</v>
      </c>
      <c r="H234" s="17">
        <v>7180021847</v>
      </c>
    </row>
    <row r="235" spans="1:8" ht="39.9" customHeight="1" x14ac:dyDescent="0.2">
      <c r="A235" s="57">
        <v>39</v>
      </c>
      <c r="B235" s="17" t="s">
        <v>2201</v>
      </c>
      <c r="C235" s="17" t="s">
        <v>2202</v>
      </c>
      <c r="D235" s="253" t="s">
        <v>137</v>
      </c>
      <c r="E235" s="17">
        <v>2013.9</v>
      </c>
      <c r="F235" s="17" t="s">
        <v>766</v>
      </c>
      <c r="G235" s="17" t="s">
        <v>5063</v>
      </c>
      <c r="H235" s="17">
        <v>7180021854</v>
      </c>
    </row>
    <row r="236" spans="1:8" ht="39.9" customHeight="1" x14ac:dyDescent="0.2">
      <c r="A236" s="57">
        <v>40</v>
      </c>
      <c r="B236" s="17" t="s">
        <v>11100</v>
      </c>
      <c r="C236" s="17" t="s">
        <v>2203</v>
      </c>
      <c r="D236" s="253" t="s">
        <v>2204</v>
      </c>
      <c r="E236" s="17">
        <v>2013.4</v>
      </c>
      <c r="F236" s="17" t="s">
        <v>766</v>
      </c>
      <c r="G236" s="17" t="s">
        <v>5064</v>
      </c>
      <c r="H236" s="17">
        <v>7180021862</v>
      </c>
    </row>
    <row r="237" spans="1:8" ht="39.9" customHeight="1" x14ac:dyDescent="0.2">
      <c r="A237" s="57">
        <v>41</v>
      </c>
      <c r="B237" s="17" t="s">
        <v>2205</v>
      </c>
      <c r="C237" s="17" t="s">
        <v>2206</v>
      </c>
      <c r="D237" s="253" t="s">
        <v>153</v>
      </c>
      <c r="E237" s="17">
        <v>2012.11</v>
      </c>
      <c r="F237" s="17" t="s">
        <v>766</v>
      </c>
      <c r="G237" s="17" t="s">
        <v>5065</v>
      </c>
      <c r="H237" s="17">
        <v>7180021870</v>
      </c>
    </row>
    <row r="238" spans="1:8" ht="39.9" customHeight="1" x14ac:dyDescent="0.2">
      <c r="A238" s="57">
        <v>42</v>
      </c>
      <c r="B238" s="17" t="s">
        <v>2207</v>
      </c>
      <c r="C238" s="17" t="s">
        <v>2208</v>
      </c>
      <c r="D238" s="253" t="s">
        <v>140</v>
      </c>
      <c r="E238" s="17">
        <v>2013.6</v>
      </c>
      <c r="F238" s="17" t="s">
        <v>766</v>
      </c>
      <c r="G238" s="17" t="s">
        <v>5066</v>
      </c>
      <c r="H238" s="17">
        <v>7180021888</v>
      </c>
    </row>
    <row r="239" spans="1:8" ht="39.9" customHeight="1" x14ac:dyDescent="0.2">
      <c r="A239" s="57">
        <v>43</v>
      </c>
      <c r="B239" s="17" t="s">
        <v>2209</v>
      </c>
      <c r="C239" s="17" t="s">
        <v>2210</v>
      </c>
      <c r="D239" s="253" t="s">
        <v>582</v>
      </c>
      <c r="E239" s="17">
        <v>2013.2</v>
      </c>
      <c r="F239" s="17" t="s">
        <v>766</v>
      </c>
      <c r="G239" s="17" t="s">
        <v>5067</v>
      </c>
      <c r="H239" s="17">
        <v>7180021896</v>
      </c>
    </row>
    <row r="240" spans="1:8" ht="39.9" customHeight="1" x14ac:dyDescent="0.2">
      <c r="A240" s="57">
        <v>44</v>
      </c>
      <c r="B240" s="17" t="s">
        <v>2211</v>
      </c>
      <c r="C240" s="17" t="s">
        <v>2212</v>
      </c>
      <c r="D240" s="253" t="s">
        <v>626</v>
      </c>
      <c r="E240" s="17">
        <v>2013.4</v>
      </c>
      <c r="F240" s="17" t="s">
        <v>766</v>
      </c>
      <c r="G240" s="17" t="s">
        <v>5068</v>
      </c>
      <c r="H240" s="17">
        <v>7180021904</v>
      </c>
    </row>
    <row r="241" spans="1:8" ht="39.9" customHeight="1" x14ac:dyDescent="0.2">
      <c r="A241" s="57">
        <v>45</v>
      </c>
      <c r="B241" s="17" t="s">
        <v>2213</v>
      </c>
      <c r="C241" s="17" t="s">
        <v>2214</v>
      </c>
      <c r="D241" s="253" t="s">
        <v>156</v>
      </c>
      <c r="E241" s="17">
        <v>2013.3</v>
      </c>
      <c r="F241" s="17" t="s">
        <v>766</v>
      </c>
      <c r="G241" s="17" t="s">
        <v>5069</v>
      </c>
      <c r="H241" s="17">
        <v>7180021912</v>
      </c>
    </row>
    <row r="242" spans="1:8" ht="39.9" customHeight="1" x14ac:dyDescent="0.2">
      <c r="A242" s="57">
        <v>46</v>
      </c>
      <c r="B242" s="17" t="s">
        <v>2215</v>
      </c>
      <c r="C242" s="17" t="s">
        <v>2216</v>
      </c>
      <c r="D242" s="253" t="s">
        <v>159</v>
      </c>
      <c r="E242" s="17">
        <v>2013.2</v>
      </c>
      <c r="F242" s="17" t="s">
        <v>766</v>
      </c>
      <c r="G242" s="17" t="s">
        <v>5070</v>
      </c>
      <c r="H242" s="17">
        <v>7180021920</v>
      </c>
    </row>
    <row r="243" spans="1:8" ht="39.9" customHeight="1" x14ac:dyDescent="0.2">
      <c r="A243" s="57">
        <v>47</v>
      </c>
      <c r="B243" s="17" t="s">
        <v>2217</v>
      </c>
      <c r="C243" s="17" t="s">
        <v>2218</v>
      </c>
      <c r="D243" s="253" t="s">
        <v>589</v>
      </c>
      <c r="E243" s="17">
        <v>2013.8</v>
      </c>
      <c r="F243" s="17" t="s">
        <v>766</v>
      </c>
      <c r="G243" s="17" t="s">
        <v>5071</v>
      </c>
      <c r="H243" s="17">
        <v>7180021938</v>
      </c>
    </row>
    <row r="244" spans="1:8" ht="39.9" customHeight="1" x14ac:dyDescent="0.2">
      <c r="A244" s="57">
        <v>48</v>
      </c>
      <c r="B244" s="17" t="s">
        <v>2219</v>
      </c>
      <c r="C244" s="17" t="s">
        <v>2220</v>
      </c>
      <c r="D244" s="253" t="s">
        <v>626</v>
      </c>
      <c r="E244" s="17">
        <v>2013.9</v>
      </c>
      <c r="F244" s="17" t="s">
        <v>766</v>
      </c>
      <c r="G244" s="17" t="s">
        <v>5072</v>
      </c>
      <c r="H244" s="17">
        <v>7180021946</v>
      </c>
    </row>
    <row r="245" spans="1:8" ht="39.9" customHeight="1" x14ac:dyDescent="0.2">
      <c r="A245" s="57"/>
      <c r="B245" s="192" t="s">
        <v>5378</v>
      </c>
      <c r="C245" s="57"/>
      <c r="D245" s="250"/>
      <c r="E245" s="57"/>
      <c r="F245" s="57"/>
      <c r="G245" s="57"/>
      <c r="H245" s="57"/>
    </row>
    <row r="246" spans="1:8" ht="39.9" customHeight="1" thickBot="1" x14ac:dyDescent="0.25">
      <c r="A246" s="57"/>
      <c r="B246" s="13" t="s">
        <v>5362</v>
      </c>
      <c r="C246" s="13" t="s">
        <v>5363</v>
      </c>
      <c r="D246" s="251" t="s">
        <v>5364</v>
      </c>
      <c r="E246" s="13" t="s">
        <v>5365</v>
      </c>
      <c r="F246" s="13" t="s">
        <v>5366</v>
      </c>
      <c r="G246" s="13" t="s">
        <v>5368</v>
      </c>
      <c r="H246" s="13" t="s">
        <v>5367</v>
      </c>
    </row>
    <row r="247" spans="1:8" ht="39.9" customHeight="1" thickTop="1" x14ac:dyDescent="0.2">
      <c r="A247" s="57">
        <v>1</v>
      </c>
      <c r="B247" s="254" t="s">
        <v>6590</v>
      </c>
      <c r="C247" s="254" t="s">
        <v>6109</v>
      </c>
      <c r="D247" s="255" t="s">
        <v>243</v>
      </c>
      <c r="E247" s="61">
        <v>41445</v>
      </c>
      <c r="F247" s="60" t="s">
        <v>5392</v>
      </c>
      <c r="G247" s="256" t="s">
        <v>6606</v>
      </c>
      <c r="H247" s="107">
        <v>7180026184</v>
      </c>
    </row>
    <row r="248" spans="1:8" ht="39.9" customHeight="1" x14ac:dyDescent="0.2">
      <c r="A248" s="57">
        <v>2</v>
      </c>
      <c r="B248" s="34" t="s">
        <v>6069</v>
      </c>
      <c r="C248" s="34" t="s">
        <v>6101</v>
      </c>
      <c r="D248" s="257" t="s">
        <v>243</v>
      </c>
      <c r="E248" s="62">
        <v>41537</v>
      </c>
      <c r="F248" s="17" t="s">
        <v>5392</v>
      </c>
      <c r="G248" s="86" t="s">
        <v>6607</v>
      </c>
      <c r="H248" s="108">
        <v>7180026192</v>
      </c>
    </row>
    <row r="249" spans="1:8" ht="39.9" customHeight="1" x14ac:dyDescent="0.2">
      <c r="A249" s="57">
        <v>3</v>
      </c>
      <c r="B249" s="34" t="s">
        <v>6079</v>
      </c>
      <c r="C249" s="34" t="s">
        <v>6116</v>
      </c>
      <c r="D249" s="257" t="s">
        <v>243</v>
      </c>
      <c r="E249" s="62">
        <v>41747</v>
      </c>
      <c r="F249" s="17" t="s">
        <v>5392</v>
      </c>
      <c r="G249" s="86" t="s">
        <v>6608</v>
      </c>
      <c r="H249" s="108">
        <v>7180026200</v>
      </c>
    </row>
    <row r="250" spans="1:8" ht="39.9" customHeight="1" x14ac:dyDescent="0.2">
      <c r="A250" s="57">
        <v>4</v>
      </c>
      <c r="B250" s="34" t="s">
        <v>6067</v>
      </c>
      <c r="C250" s="34" t="s">
        <v>6099</v>
      </c>
      <c r="D250" s="257" t="s">
        <v>243</v>
      </c>
      <c r="E250" s="62">
        <v>41779</v>
      </c>
      <c r="F250" s="17" t="s">
        <v>5392</v>
      </c>
      <c r="G250" s="86" t="s">
        <v>6609</v>
      </c>
      <c r="H250" s="108">
        <v>7180026218</v>
      </c>
    </row>
    <row r="251" spans="1:8" ht="39.9" customHeight="1" x14ac:dyDescent="0.2">
      <c r="A251" s="57">
        <v>5</v>
      </c>
      <c r="B251" s="34" t="s">
        <v>6066</v>
      </c>
      <c r="C251" s="34" t="s">
        <v>6098</v>
      </c>
      <c r="D251" s="257" t="s">
        <v>243</v>
      </c>
      <c r="E251" s="62">
        <v>41779</v>
      </c>
      <c r="F251" s="17" t="s">
        <v>5392</v>
      </c>
      <c r="G251" s="86" t="s">
        <v>6610</v>
      </c>
      <c r="H251" s="108">
        <v>7180026226</v>
      </c>
    </row>
    <row r="252" spans="1:8" ht="39.9" customHeight="1" x14ac:dyDescent="0.2">
      <c r="A252" s="57">
        <v>6</v>
      </c>
      <c r="B252" s="34" t="s">
        <v>6068</v>
      </c>
      <c r="C252" s="34" t="s">
        <v>6100</v>
      </c>
      <c r="D252" s="257" t="s">
        <v>5544</v>
      </c>
      <c r="E252" s="62">
        <v>41901</v>
      </c>
      <c r="F252" s="17" t="s">
        <v>5392</v>
      </c>
      <c r="G252" s="86" t="s">
        <v>6611</v>
      </c>
      <c r="H252" s="108">
        <v>7180026234</v>
      </c>
    </row>
    <row r="253" spans="1:8" ht="39.9" customHeight="1" x14ac:dyDescent="0.2">
      <c r="A253" s="57">
        <v>7</v>
      </c>
      <c r="B253" s="34" t="s">
        <v>6074</v>
      </c>
      <c r="C253" s="34" t="s">
        <v>6108</v>
      </c>
      <c r="D253" s="257" t="s">
        <v>243</v>
      </c>
      <c r="E253" s="62">
        <v>41901</v>
      </c>
      <c r="F253" s="17" t="s">
        <v>5392</v>
      </c>
      <c r="G253" s="86" t="s">
        <v>6612</v>
      </c>
      <c r="H253" s="108">
        <v>7180026242</v>
      </c>
    </row>
    <row r="254" spans="1:8" ht="39.9" customHeight="1" x14ac:dyDescent="0.2">
      <c r="A254" s="57">
        <v>8</v>
      </c>
      <c r="B254" s="34" t="s">
        <v>6090</v>
      </c>
      <c r="C254" s="34" t="s">
        <v>5979</v>
      </c>
      <c r="D254" s="257" t="s">
        <v>243</v>
      </c>
      <c r="E254" s="62">
        <v>41563</v>
      </c>
      <c r="F254" s="17" t="s">
        <v>5392</v>
      </c>
      <c r="G254" s="86" t="s">
        <v>6613</v>
      </c>
      <c r="H254" s="108">
        <v>7180026259</v>
      </c>
    </row>
    <row r="255" spans="1:8" ht="39.9" customHeight="1" x14ac:dyDescent="0.2">
      <c r="A255" s="57">
        <v>9</v>
      </c>
      <c r="B255" s="34" t="s">
        <v>6081</v>
      </c>
      <c r="C255" s="34" t="s">
        <v>6119</v>
      </c>
      <c r="D255" s="257" t="s">
        <v>233</v>
      </c>
      <c r="E255" s="63" t="s">
        <v>6271</v>
      </c>
      <c r="F255" s="17" t="s">
        <v>5392</v>
      </c>
      <c r="G255" s="86" t="s">
        <v>6614</v>
      </c>
      <c r="H255" s="108">
        <v>7180026267</v>
      </c>
    </row>
    <row r="256" spans="1:8" ht="39.9" customHeight="1" x14ac:dyDescent="0.2">
      <c r="A256" s="57">
        <v>10</v>
      </c>
      <c r="B256" s="34" t="s">
        <v>6070</v>
      </c>
      <c r="C256" s="34" t="s">
        <v>6102</v>
      </c>
      <c r="D256" s="257" t="s">
        <v>1362</v>
      </c>
      <c r="E256" s="62">
        <v>41547</v>
      </c>
      <c r="F256" s="17" t="s">
        <v>5392</v>
      </c>
      <c r="G256" s="86" t="s">
        <v>6615</v>
      </c>
      <c r="H256" s="108">
        <v>7180026275</v>
      </c>
    </row>
    <row r="257" spans="1:8" ht="39.9" customHeight="1" x14ac:dyDescent="0.2">
      <c r="A257" s="57">
        <v>11</v>
      </c>
      <c r="B257" s="34" t="s">
        <v>6071</v>
      </c>
      <c r="C257" s="34" t="s">
        <v>6104</v>
      </c>
      <c r="D257" s="257" t="s">
        <v>1373</v>
      </c>
      <c r="E257" s="63" t="s">
        <v>6451</v>
      </c>
      <c r="F257" s="17" t="s">
        <v>5392</v>
      </c>
      <c r="G257" s="86" t="s">
        <v>6616</v>
      </c>
      <c r="H257" s="108">
        <v>7180026283</v>
      </c>
    </row>
    <row r="258" spans="1:8" ht="39.9" customHeight="1" x14ac:dyDescent="0.2">
      <c r="A258" s="57">
        <v>12</v>
      </c>
      <c r="B258" s="34" t="s">
        <v>6072</v>
      </c>
      <c r="C258" s="34" t="s">
        <v>6106</v>
      </c>
      <c r="D258" s="257" t="s">
        <v>153</v>
      </c>
      <c r="E258" s="62">
        <v>41897</v>
      </c>
      <c r="F258" s="17" t="s">
        <v>5392</v>
      </c>
      <c r="G258" s="86" t="s">
        <v>6617</v>
      </c>
      <c r="H258" s="108">
        <v>7180026291</v>
      </c>
    </row>
    <row r="259" spans="1:8" ht="39.9" customHeight="1" x14ac:dyDescent="0.2">
      <c r="A259" s="57">
        <v>13</v>
      </c>
      <c r="B259" s="34" t="s">
        <v>6073</v>
      </c>
      <c r="C259" s="34" t="s">
        <v>6107</v>
      </c>
      <c r="D259" s="257" t="s">
        <v>137</v>
      </c>
      <c r="E259" s="62">
        <v>41547</v>
      </c>
      <c r="F259" s="17" t="s">
        <v>5392</v>
      </c>
      <c r="G259" s="86" t="s">
        <v>6618</v>
      </c>
      <c r="H259" s="108">
        <v>7180026309</v>
      </c>
    </row>
    <row r="260" spans="1:8" ht="39.9" customHeight="1" x14ac:dyDescent="0.2">
      <c r="A260" s="57">
        <v>14</v>
      </c>
      <c r="B260" s="34" t="s">
        <v>6075</v>
      </c>
      <c r="C260" s="34" t="s">
        <v>6112</v>
      </c>
      <c r="D260" s="257" t="s">
        <v>1692</v>
      </c>
      <c r="E260" s="63" t="s">
        <v>6270</v>
      </c>
      <c r="F260" s="17" t="s">
        <v>5392</v>
      </c>
      <c r="G260" s="86" t="s">
        <v>6619</v>
      </c>
      <c r="H260" s="108">
        <v>7180026317</v>
      </c>
    </row>
    <row r="261" spans="1:8" ht="39.9" customHeight="1" x14ac:dyDescent="0.2">
      <c r="A261" s="57">
        <v>15</v>
      </c>
      <c r="B261" s="34" t="s">
        <v>6076</v>
      </c>
      <c r="C261" s="34" t="s">
        <v>6113</v>
      </c>
      <c r="D261" s="257" t="s">
        <v>287</v>
      </c>
      <c r="E261" s="63" t="s">
        <v>6401</v>
      </c>
      <c r="F261" s="17" t="s">
        <v>5392</v>
      </c>
      <c r="G261" s="86" t="s">
        <v>6620</v>
      </c>
      <c r="H261" s="108">
        <v>7180026325</v>
      </c>
    </row>
    <row r="262" spans="1:8" ht="39.9" customHeight="1" x14ac:dyDescent="0.2">
      <c r="A262" s="57">
        <v>16</v>
      </c>
      <c r="B262" s="34" t="s">
        <v>6077</v>
      </c>
      <c r="C262" s="34" t="s">
        <v>6115</v>
      </c>
      <c r="D262" s="257" t="s">
        <v>140</v>
      </c>
      <c r="E262" s="62">
        <v>41494</v>
      </c>
      <c r="F262" s="17" t="s">
        <v>5392</v>
      </c>
      <c r="G262" s="86" t="s">
        <v>6621</v>
      </c>
      <c r="H262" s="108">
        <v>7180026333</v>
      </c>
    </row>
    <row r="263" spans="1:8" ht="39.9" customHeight="1" x14ac:dyDescent="0.2">
      <c r="A263" s="57">
        <v>17</v>
      </c>
      <c r="B263" s="34" t="s">
        <v>6078</v>
      </c>
      <c r="C263" s="34" t="s">
        <v>6115</v>
      </c>
      <c r="D263" s="257" t="s">
        <v>140</v>
      </c>
      <c r="E263" s="62">
        <v>41494</v>
      </c>
      <c r="F263" s="17" t="s">
        <v>5392</v>
      </c>
      <c r="G263" s="86" t="s">
        <v>6622</v>
      </c>
      <c r="H263" s="108">
        <v>7180026341</v>
      </c>
    </row>
    <row r="264" spans="1:8" ht="39.9" customHeight="1" x14ac:dyDescent="0.2">
      <c r="A264" s="57">
        <v>18</v>
      </c>
      <c r="B264" s="34" t="s">
        <v>6080</v>
      </c>
      <c r="C264" s="34" t="s">
        <v>6117</v>
      </c>
      <c r="D264" s="257" t="s">
        <v>140</v>
      </c>
      <c r="E264" s="62">
        <v>41558</v>
      </c>
      <c r="F264" s="17" t="s">
        <v>5392</v>
      </c>
      <c r="G264" s="86" t="s">
        <v>6623</v>
      </c>
      <c r="H264" s="108">
        <v>7180026358</v>
      </c>
    </row>
    <row r="265" spans="1:8" ht="39.9" customHeight="1" x14ac:dyDescent="0.2">
      <c r="A265" s="57">
        <v>19</v>
      </c>
      <c r="B265" s="34" t="s">
        <v>6082</v>
      </c>
      <c r="C265" s="34" t="s">
        <v>6121</v>
      </c>
      <c r="D265" s="257" t="s">
        <v>140</v>
      </c>
      <c r="E265" s="62">
        <v>41562</v>
      </c>
      <c r="F265" s="17" t="s">
        <v>5392</v>
      </c>
      <c r="G265" s="86" t="s">
        <v>6624</v>
      </c>
      <c r="H265" s="108">
        <v>7180026366</v>
      </c>
    </row>
    <row r="266" spans="1:8" ht="39.9" customHeight="1" x14ac:dyDescent="0.2">
      <c r="A266" s="57">
        <v>20</v>
      </c>
      <c r="B266" s="34" t="s">
        <v>6083</v>
      </c>
      <c r="C266" s="34" t="s">
        <v>6122</v>
      </c>
      <c r="D266" s="257" t="s">
        <v>623</v>
      </c>
      <c r="E266" s="63" t="s">
        <v>6261</v>
      </c>
      <c r="F266" s="17" t="s">
        <v>5392</v>
      </c>
      <c r="G266" s="86" t="s">
        <v>6625</v>
      </c>
      <c r="H266" s="108">
        <v>7180026374</v>
      </c>
    </row>
    <row r="267" spans="1:8" ht="39.9" customHeight="1" x14ac:dyDescent="0.2">
      <c r="A267" s="57">
        <v>21</v>
      </c>
      <c r="B267" s="34" t="s">
        <v>6084</v>
      </c>
      <c r="C267" s="34" t="s">
        <v>6123</v>
      </c>
      <c r="D267" s="257" t="s">
        <v>156</v>
      </c>
      <c r="E267" s="63" t="s">
        <v>6265</v>
      </c>
      <c r="F267" s="17" t="s">
        <v>5392</v>
      </c>
      <c r="G267" s="86" t="s">
        <v>6626</v>
      </c>
      <c r="H267" s="108">
        <v>7180026382</v>
      </c>
    </row>
    <row r="268" spans="1:8" ht="39.9" customHeight="1" x14ac:dyDescent="0.2">
      <c r="A268" s="57">
        <v>22</v>
      </c>
      <c r="B268" s="34" t="s">
        <v>6085</v>
      </c>
      <c r="C268" s="34" t="s">
        <v>6123</v>
      </c>
      <c r="D268" s="257" t="s">
        <v>156</v>
      </c>
      <c r="E268" s="63" t="s">
        <v>6265</v>
      </c>
      <c r="F268" s="17" t="s">
        <v>5392</v>
      </c>
      <c r="G268" s="86" t="s">
        <v>6627</v>
      </c>
      <c r="H268" s="108">
        <v>7180026390</v>
      </c>
    </row>
    <row r="269" spans="1:8" ht="39.9" customHeight="1" x14ac:dyDescent="0.2">
      <c r="A269" s="57">
        <v>23</v>
      </c>
      <c r="B269" s="34" t="s">
        <v>6086</v>
      </c>
      <c r="C269" s="34" t="s">
        <v>6124</v>
      </c>
      <c r="D269" s="257" t="s">
        <v>579</v>
      </c>
      <c r="E269" s="62">
        <v>41796</v>
      </c>
      <c r="F269" s="17" t="s">
        <v>5392</v>
      </c>
      <c r="G269" s="86" t="s">
        <v>6628</v>
      </c>
      <c r="H269" s="108">
        <v>7180026408</v>
      </c>
    </row>
    <row r="270" spans="1:8" ht="39.9" customHeight="1" x14ac:dyDescent="0.2">
      <c r="A270" s="57">
        <v>24</v>
      </c>
      <c r="B270" s="34" t="s">
        <v>6087</v>
      </c>
      <c r="C270" s="34" t="s">
        <v>6125</v>
      </c>
      <c r="D270" s="257" t="s">
        <v>6135</v>
      </c>
      <c r="E270" s="62">
        <v>41577</v>
      </c>
      <c r="F270" s="17" t="s">
        <v>5392</v>
      </c>
      <c r="G270" s="86" t="s">
        <v>6629</v>
      </c>
      <c r="H270" s="108">
        <v>7180026416</v>
      </c>
    </row>
    <row r="271" spans="1:8" ht="39.9" customHeight="1" x14ac:dyDescent="0.2">
      <c r="A271" s="57">
        <v>25</v>
      </c>
      <c r="B271" s="34" t="s">
        <v>6088</v>
      </c>
      <c r="C271" s="34" t="s">
        <v>6126</v>
      </c>
      <c r="D271" s="257" t="s">
        <v>269</v>
      </c>
      <c r="E271" s="62">
        <v>41820</v>
      </c>
      <c r="F271" s="17" t="s">
        <v>5392</v>
      </c>
      <c r="G271" s="86" t="s">
        <v>6630</v>
      </c>
      <c r="H271" s="108">
        <v>7180026424</v>
      </c>
    </row>
    <row r="272" spans="1:8" ht="39.9" customHeight="1" x14ac:dyDescent="0.2">
      <c r="A272" s="57">
        <v>26</v>
      </c>
      <c r="B272" s="34" t="s">
        <v>6089</v>
      </c>
      <c r="C272" s="34" t="s">
        <v>6127</v>
      </c>
      <c r="D272" s="257" t="s">
        <v>5423</v>
      </c>
      <c r="E272" s="62">
        <v>41694</v>
      </c>
      <c r="F272" s="17" t="s">
        <v>5392</v>
      </c>
      <c r="G272" s="86" t="s">
        <v>6631</v>
      </c>
      <c r="H272" s="108">
        <v>7180026432</v>
      </c>
    </row>
    <row r="273" spans="1:8" ht="39.9" customHeight="1" x14ac:dyDescent="0.2">
      <c r="A273" s="57">
        <v>27</v>
      </c>
      <c r="B273" s="34" t="s">
        <v>6091</v>
      </c>
      <c r="C273" s="34" t="s">
        <v>6128</v>
      </c>
      <c r="D273" s="257" t="s">
        <v>243</v>
      </c>
      <c r="E273" s="62">
        <v>41480</v>
      </c>
      <c r="F273" s="17" t="s">
        <v>5392</v>
      </c>
      <c r="G273" s="86" t="s">
        <v>6632</v>
      </c>
      <c r="H273" s="108">
        <v>7180026440</v>
      </c>
    </row>
    <row r="274" spans="1:8" ht="39.9" customHeight="1" x14ac:dyDescent="0.2">
      <c r="A274" s="57">
        <v>28</v>
      </c>
      <c r="B274" s="34" t="s">
        <v>6092</v>
      </c>
      <c r="C274" s="34" t="s">
        <v>6129</v>
      </c>
      <c r="D274" s="257" t="s">
        <v>137</v>
      </c>
      <c r="E274" s="62">
        <v>41608</v>
      </c>
      <c r="F274" s="17" t="s">
        <v>5392</v>
      </c>
      <c r="G274" s="86" t="s">
        <v>6633</v>
      </c>
      <c r="H274" s="108">
        <v>7180026457</v>
      </c>
    </row>
    <row r="275" spans="1:8" ht="39.9" customHeight="1" thickBot="1" x14ac:dyDescent="0.25">
      <c r="A275" s="57">
        <v>29</v>
      </c>
      <c r="B275" s="34" t="s">
        <v>6093</v>
      </c>
      <c r="C275" s="34" t="s">
        <v>6130</v>
      </c>
      <c r="D275" s="257" t="s">
        <v>159</v>
      </c>
      <c r="E275" s="62">
        <v>41639</v>
      </c>
      <c r="F275" s="17" t="s">
        <v>5392</v>
      </c>
      <c r="G275" s="86" t="s">
        <v>6634</v>
      </c>
      <c r="H275" s="258">
        <v>7180026465</v>
      </c>
    </row>
    <row r="276" spans="1:8" ht="39.9" customHeight="1" x14ac:dyDescent="0.2">
      <c r="A276" s="57">
        <v>30</v>
      </c>
      <c r="B276" s="34" t="s">
        <v>6094</v>
      </c>
      <c r="C276" s="34" t="s">
        <v>6131</v>
      </c>
      <c r="D276" s="257" t="s">
        <v>243</v>
      </c>
      <c r="E276" s="62">
        <v>41628</v>
      </c>
      <c r="F276" s="83" t="s">
        <v>5392</v>
      </c>
      <c r="G276" s="84" t="s">
        <v>6635</v>
      </c>
      <c r="H276" s="259">
        <v>7180026473</v>
      </c>
    </row>
    <row r="277" spans="1:8" ht="39.9" customHeight="1" x14ac:dyDescent="0.2">
      <c r="A277" s="57">
        <v>31</v>
      </c>
      <c r="B277" s="34" t="s">
        <v>6095</v>
      </c>
      <c r="C277" s="34" t="s">
        <v>6132</v>
      </c>
      <c r="D277" s="257" t="s">
        <v>1142</v>
      </c>
      <c r="E277" s="62">
        <v>41537</v>
      </c>
      <c r="F277" s="17" t="s">
        <v>5392</v>
      </c>
      <c r="G277" s="86" t="s">
        <v>6636</v>
      </c>
      <c r="H277" s="108">
        <v>7180026481</v>
      </c>
    </row>
    <row r="278" spans="1:8" ht="39.9" customHeight="1" x14ac:dyDescent="0.2">
      <c r="A278" s="57">
        <v>32</v>
      </c>
      <c r="B278" s="34" t="s">
        <v>6096</v>
      </c>
      <c r="C278" s="34" t="s">
        <v>6133</v>
      </c>
      <c r="D278" s="257" t="s">
        <v>274</v>
      </c>
      <c r="E278" s="62">
        <v>41572</v>
      </c>
      <c r="F278" s="17" t="s">
        <v>5392</v>
      </c>
      <c r="G278" s="86" t="s">
        <v>6637</v>
      </c>
      <c r="H278" s="108">
        <v>7180026499</v>
      </c>
    </row>
    <row r="279" spans="1:8" ht="39.9" customHeight="1" x14ac:dyDescent="0.2">
      <c r="A279" s="57">
        <v>33</v>
      </c>
      <c r="B279" s="34" t="s">
        <v>6097</v>
      </c>
      <c r="C279" s="34" t="s">
        <v>6134</v>
      </c>
      <c r="D279" s="257" t="s">
        <v>233</v>
      </c>
      <c r="E279" s="63" t="s">
        <v>6268</v>
      </c>
      <c r="F279" s="17" t="s">
        <v>5392</v>
      </c>
      <c r="G279" s="86" t="s">
        <v>6638</v>
      </c>
      <c r="H279" s="108">
        <v>7180026507</v>
      </c>
    </row>
    <row r="280" spans="1:8" ht="39.9" customHeight="1" x14ac:dyDescent="0.2">
      <c r="A280" s="57">
        <v>34</v>
      </c>
      <c r="B280" s="260" t="s">
        <v>6591</v>
      </c>
      <c r="C280" s="34" t="s">
        <v>6592</v>
      </c>
      <c r="D280" s="257" t="s">
        <v>6136</v>
      </c>
      <c r="E280" s="63"/>
      <c r="F280" s="17" t="s">
        <v>5392</v>
      </c>
      <c r="G280" s="86" t="s">
        <v>6639</v>
      </c>
      <c r="H280" s="108">
        <v>7180026515</v>
      </c>
    </row>
    <row r="281" spans="1:8" ht="39.9" customHeight="1" x14ac:dyDescent="0.2">
      <c r="A281" s="57">
        <v>35</v>
      </c>
      <c r="B281" s="34" t="s">
        <v>6593</v>
      </c>
      <c r="C281" s="34" t="s">
        <v>6118</v>
      </c>
      <c r="D281" s="257" t="s">
        <v>626</v>
      </c>
      <c r="E281" s="62">
        <v>41577</v>
      </c>
      <c r="F281" s="17" t="s">
        <v>5392</v>
      </c>
      <c r="G281" s="86" t="s">
        <v>6640</v>
      </c>
      <c r="H281" s="108">
        <v>7180026523</v>
      </c>
    </row>
    <row r="282" spans="1:8" ht="39.9" customHeight="1" x14ac:dyDescent="0.2">
      <c r="A282" s="57">
        <v>36</v>
      </c>
      <c r="B282" s="34" t="s">
        <v>6594</v>
      </c>
      <c r="C282" s="34" t="s">
        <v>6103</v>
      </c>
      <c r="D282" s="257" t="s">
        <v>221</v>
      </c>
      <c r="E282" s="62">
        <v>41903</v>
      </c>
      <c r="F282" s="17" t="s">
        <v>5392</v>
      </c>
      <c r="G282" s="86" t="s">
        <v>6641</v>
      </c>
      <c r="H282" s="108">
        <v>7180026531</v>
      </c>
    </row>
    <row r="283" spans="1:8" ht="39.9" customHeight="1" x14ac:dyDescent="0.2">
      <c r="A283" s="57">
        <v>37</v>
      </c>
      <c r="B283" s="34" t="s">
        <v>6595</v>
      </c>
      <c r="C283" s="34" t="s">
        <v>6105</v>
      </c>
      <c r="D283" s="257" t="s">
        <v>148</v>
      </c>
      <c r="E283" s="62">
        <v>41881</v>
      </c>
      <c r="F283" s="17" t="s">
        <v>5392</v>
      </c>
      <c r="G283" s="86" t="s">
        <v>6642</v>
      </c>
      <c r="H283" s="108">
        <v>7180026549</v>
      </c>
    </row>
    <row r="284" spans="1:8" ht="39.9" customHeight="1" x14ac:dyDescent="0.2">
      <c r="A284" s="57">
        <v>38</v>
      </c>
      <c r="B284" s="34" t="s">
        <v>6596</v>
      </c>
      <c r="C284" s="34" t="s">
        <v>6111</v>
      </c>
      <c r="D284" s="257" t="s">
        <v>2204</v>
      </c>
      <c r="E284" s="62">
        <v>41709</v>
      </c>
      <c r="F284" s="17" t="s">
        <v>5392</v>
      </c>
      <c r="G284" s="86" t="s">
        <v>6643</v>
      </c>
      <c r="H284" s="108">
        <v>7180026556</v>
      </c>
    </row>
    <row r="285" spans="1:8" ht="39.9" customHeight="1" x14ac:dyDescent="0.2">
      <c r="A285" s="57">
        <v>39</v>
      </c>
      <c r="B285" s="34" t="s">
        <v>6597</v>
      </c>
      <c r="C285" s="34" t="s">
        <v>6114</v>
      </c>
      <c r="D285" s="257" t="s">
        <v>626</v>
      </c>
      <c r="E285" s="62">
        <v>41485</v>
      </c>
      <c r="F285" s="17" t="s">
        <v>5392</v>
      </c>
      <c r="G285" s="86" t="s">
        <v>6644</v>
      </c>
      <c r="H285" s="108">
        <v>7180026564</v>
      </c>
    </row>
    <row r="286" spans="1:8" ht="39.9" customHeight="1" x14ac:dyDescent="0.2">
      <c r="A286" s="57">
        <v>40</v>
      </c>
      <c r="B286" s="34" t="s">
        <v>6598</v>
      </c>
      <c r="C286" s="34" t="s">
        <v>6120</v>
      </c>
      <c r="D286" s="257" t="s">
        <v>143</v>
      </c>
      <c r="E286" s="63" t="s">
        <v>6263</v>
      </c>
      <c r="F286" s="17" t="s">
        <v>5392</v>
      </c>
      <c r="G286" s="86" t="s">
        <v>6645</v>
      </c>
      <c r="H286" s="108">
        <v>7180026572</v>
      </c>
    </row>
    <row r="287" spans="1:8" ht="39.9" customHeight="1" x14ac:dyDescent="0.2">
      <c r="A287" s="57">
        <v>41</v>
      </c>
      <c r="B287" s="34" t="s">
        <v>6599</v>
      </c>
      <c r="C287" s="34" t="s">
        <v>6110</v>
      </c>
      <c r="D287" s="257" t="s">
        <v>156</v>
      </c>
      <c r="E287" s="63" t="s">
        <v>6264</v>
      </c>
      <c r="F287" s="17" t="s">
        <v>5392</v>
      </c>
      <c r="G287" s="86" t="s">
        <v>6646</v>
      </c>
      <c r="H287" s="108">
        <v>7180026580</v>
      </c>
    </row>
    <row r="288" spans="1:8" ht="39.9" customHeight="1" x14ac:dyDescent="0.2">
      <c r="A288" s="57">
        <v>42</v>
      </c>
      <c r="B288" s="34" t="s">
        <v>6600</v>
      </c>
      <c r="C288" s="34" t="s">
        <v>6601</v>
      </c>
      <c r="D288" s="257" t="s">
        <v>156</v>
      </c>
      <c r="E288" s="63" t="s">
        <v>6263</v>
      </c>
      <c r="F288" s="17" t="s">
        <v>5392</v>
      </c>
      <c r="G288" s="86" t="s">
        <v>6647</v>
      </c>
      <c r="H288" s="108">
        <v>7180026598</v>
      </c>
    </row>
    <row r="289" spans="1:8" ht="39.9" customHeight="1" x14ac:dyDescent="0.2">
      <c r="A289" s="57">
        <v>43</v>
      </c>
      <c r="B289" s="34" t="s">
        <v>6602</v>
      </c>
      <c r="C289" s="34" t="s">
        <v>6603</v>
      </c>
      <c r="D289" s="257" t="s">
        <v>582</v>
      </c>
      <c r="E289" s="62">
        <v>41698</v>
      </c>
      <c r="F289" s="17" t="s">
        <v>5392</v>
      </c>
      <c r="G289" s="86" t="s">
        <v>6648</v>
      </c>
      <c r="H289" s="108">
        <v>7180026606</v>
      </c>
    </row>
    <row r="290" spans="1:8" ht="39.9" customHeight="1" thickBot="1" x14ac:dyDescent="0.25">
      <c r="A290" s="57">
        <v>44</v>
      </c>
      <c r="B290" s="209" t="s">
        <v>6604</v>
      </c>
      <c r="C290" s="209" t="s">
        <v>6605</v>
      </c>
      <c r="D290" s="261" t="s">
        <v>1362</v>
      </c>
      <c r="E290" s="64">
        <v>41850</v>
      </c>
      <c r="F290" s="58" t="s">
        <v>5392</v>
      </c>
      <c r="G290" s="262" t="s">
        <v>6649</v>
      </c>
      <c r="H290" s="109">
        <v>7180026614</v>
      </c>
    </row>
    <row r="291" spans="1:8" ht="39.9" customHeight="1" x14ac:dyDescent="0.2">
      <c r="A291" s="57"/>
      <c r="B291" s="192" t="s">
        <v>5379</v>
      </c>
      <c r="C291" s="57"/>
      <c r="D291" s="250"/>
      <c r="E291" s="57"/>
      <c r="F291" s="57"/>
      <c r="G291" s="57"/>
      <c r="H291" s="57"/>
    </row>
    <row r="292" spans="1:8" ht="39.9" customHeight="1" thickBot="1" x14ac:dyDescent="0.25">
      <c r="A292" s="57"/>
      <c r="B292" s="13" t="s">
        <v>5362</v>
      </c>
      <c r="C292" s="13" t="s">
        <v>5363</v>
      </c>
      <c r="D292" s="251" t="s">
        <v>5364</v>
      </c>
      <c r="E292" s="13" t="s">
        <v>5365</v>
      </c>
      <c r="F292" s="13" t="s">
        <v>5366</v>
      </c>
      <c r="G292" s="13" t="s">
        <v>5368</v>
      </c>
      <c r="H292" s="13" t="s">
        <v>5367</v>
      </c>
    </row>
    <row r="293" spans="1:8" ht="39.9" customHeight="1" thickTop="1" x14ac:dyDescent="0.2">
      <c r="A293" s="57">
        <v>1</v>
      </c>
      <c r="B293" s="254" t="s">
        <v>6152</v>
      </c>
      <c r="C293" s="254" t="s">
        <v>6197</v>
      </c>
      <c r="D293" s="255" t="s">
        <v>243</v>
      </c>
      <c r="E293" s="61">
        <v>41445</v>
      </c>
      <c r="F293" s="60" t="s">
        <v>5392</v>
      </c>
      <c r="G293" s="263" t="s">
        <v>6651</v>
      </c>
      <c r="H293" s="107">
        <v>7180026622</v>
      </c>
    </row>
    <row r="294" spans="1:8" ht="39.9" customHeight="1" x14ac:dyDescent="0.2">
      <c r="A294" s="57">
        <v>2</v>
      </c>
      <c r="B294" s="34" t="s">
        <v>6139</v>
      </c>
      <c r="C294" s="34" t="s">
        <v>6183</v>
      </c>
      <c r="D294" s="257" t="s">
        <v>243</v>
      </c>
      <c r="E294" s="62">
        <v>41474</v>
      </c>
      <c r="F294" s="17" t="s">
        <v>5392</v>
      </c>
      <c r="G294" s="264" t="s">
        <v>6652</v>
      </c>
      <c r="H294" s="108">
        <v>7180026630</v>
      </c>
    </row>
    <row r="295" spans="1:8" ht="39.9" customHeight="1" x14ac:dyDescent="0.2">
      <c r="A295" s="57">
        <v>3</v>
      </c>
      <c r="B295" s="34" t="s">
        <v>6140</v>
      </c>
      <c r="C295" s="34" t="s">
        <v>6184</v>
      </c>
      <c r="D295" s="257" t="s">
        <v>243</v>
      </c>
      <c r="E295" s="62">
        <v>41474</v>
      </c>
      <c r="F295" s="17" t="s">
        <v>5392</v>
      </c>
      <c r="G295" s="264" t="s">
        <v>6653</v>
      </c>
      <c r="H295" s="108">
        <v>7180026648</v>
      </c>
    </row>
    <row r="296" spans="1:8" ht="39.9" customHeight="1" x14ac:dyDescent="0.2">
      <c r="A296" s="57">
        <v>4</v>
      </c>
      <c r="B296" s="34" t="s">
        <v>6142</v>
      </c>
      <c r="C296" s="34" t="s">
        <v>6186</v>
      </c>
      <c r="D296" s="257" t="s">
        <v>243</v>
      </c>
      <c r="E296" s="62">
        <v>41565</v>
      </c>
      <c r="F296" s="17" t="s">
        <v>5392</v>
      </c>
      <c r="G296" s="264" t="s">
        <v>6654</v>
      </c>
      <c r="H296" s="108">
        <v>7180026655</v>
      </c>
    </row>
    <row r="297" spans="1:8" ht="39.9" customHeight="1" x14ac:dyDescent="0.2">
      <c r="A297" s="57">
        <v>5</v>
      </c>
      <c r="B297" s="34" t="s">
        <v>6141</v>
      </c>
      <c r="C297" s="34" t="s">
        <v>6185</v>
      </c>
      <c r="D297" s="257" t="s">
        <v>243</v>
      </c>
      <c r="E297" s="62">
        <v>41565</v>
      </c>
      <c r="F297" s="17" t="s">
        <v>5392</v>
      </c>
      <c r="G297" s="264" t="s">
        <v>6655</v>
      </c>
      <c r="H297" s="108">
        <v>7180026663</v>
      </c>
    </row>
    <row r="298" spans="1:8" ht="39.9" customHeight="1" x14ac:dyDescent="0.2">
      <c r="A298" s="57">
        <v>6</v>
      </c>
      <c r="B298" s="34" t="s">
        <v>6143</v>
      </c>
      <c r="C298" s="34" t="s">
        <v>6187</v>
      </c>
      <c r="D298" s="257" t="s">
        <v>243</v>
      </c>
      <c r="E298" s="62">
        <v>41660</v>
      </c>
      <c r="F298" s="17" t="s">
        <v>5392</v>
      </c>
      <c r="G298" s="264" t="s">
        <v>6656</v>
      </c>
      <c r="H298" s="108">
        <v>7180026671</v>
      </c>
    </row>
    <row r="299" spans="1:8" ht="39.9" customHeight="1" x14ac:dyDescent="0.2">
      <c r="A299" s="57">
        <v>7</v>
      </c>
      <c r="B299" s="34" t="s">
        <v>6164</v>
      </c>
      <c r="C299" s="34" t="s">
        <v>6207</v>
      </c>
      <c r="D299" s="257" t="s">
        <v>233</v>
      </c>
      <c r="E299" s="63" t="s">
        <v>6451</v>
      </c>
      <c r="F299" s="17" t="s">
        <v>5392</v>
      </c>
      <c r="G299" s="264" t="s">
        <v>6657</v>
      </c>
      <c r="H299" s="108">
        <v>7180026689</v>
      </c>
    </row>
    <row r="300" spans="1:8" ht="39.9" customHeight="1" x14ac:dyDescent="0.2">
      <c r="A300" s="57">
        <v>8</v>
      </c>
      <c r="B300" s="34" t="s">
        <v>6146</v>
      </c>
      <c r="C300" s="34" t="s">
        <v>6190</v>
      </c>
      <c r="D300" s="257" t="s">
        <v>848</v>
      </c>
      <c r="E300" s="62">
        <v>41628</v>
      </c>
      <c r="F300" s="17" t="s">
        <v>5392</v>
      </c>
      <c r="G300" s="264" t="s">
        <v>6658</v>
      </c>
      <c r="H300" s="108">
        <v>7180026697</v>
      </c>
    </row>
    <row r="301" spans="1:8" ht="39.9" customHeight="1" x14ac:dyDescent="0.2">
      <c r="A301" s="57">
        <v>9</v>
      </c>
      <c r="B301" s="34" t="s">
        <v>6147</v>
      </c>
      <c r="C301" s="34" t="s">
        <v>6191</v>
      </c>
      <c r="D301" s="257" t="s">
        <v>1362</v>
      </c>
      <c r="E301" s="62">
        <v>41669</v>
      </c>
      <c r="F301" s="17" t="s">
        <v>5392</v>
      </c>
      <c r="G301" s="264" t="s">
        <v>6659</v>
      </c>
      <c r="H301" s="108">
        <v>7180026705</v>
      </c>
    </row>
    <row r="302" spans="1:8" ht="39.9" customHeight="1" x14ac:dyDescent="0.2">
      <c r="A302" s="57">
        <v>10</v>
      </c>
      <c r="B302" s="34" t="s">
        <v>6148</v>
      </c>
      <c r="C302" s="34" t="s">
        <v>6192</v>
      </c>
      <c r="D302" s="257" t="s">
        <v>1373</v>
      </c>
      <c r="E302" s="63" t="s">
        <v>6268</v>
      </c>
      <c r="F302" s="17" t="s">
        <v>5392</v>
      </c>
      <c r="G302" s="264" t="s">
        <v>6660</v>
      </c>
      <c r="H302" s="108">
        <v>7180026713</v>
      </c>
    </row>
    <row r="303" spans="1:8" ht="39.9" customHeight="1" x14ac:dyDescent="0.2">
      <c r="A303" s="57">
        <v>11</v>
      </c>
      <c r="B303" s="34" t="s">
        <v>6150</v>
      </c>
      <c r="C303" s="34" t="s">
        <v>6194</v>
      </c>
      <c r="D303" s="257" t="s">
        <v>140</v>
      </c>
      <c r="E303" s="62">
        <v>41606</v>
      </c>
      <c r="F303" s="17" t="s">
        <v>5392</v>
      </c>
      <c r="G303" s="264" t="s">
        <v>6661</v>
      </c>
      <c r="H303" s="108">
        <v>7180026721</v>
      </c>
    </row>
    <row r="304" spans="1:8" ht="39.9" customHeight="1" x14ac:dyDescent="0.2">
      <c r="A304" s="57">
        <v>12</v>
      </c>
      <c r="B304" s="34" t="s">
        <v>6151</v>
      </c>
      <c r="C304" s="34" t="s">
        <v>6195</v>
      </c>
      <c r="D304" s="257" t="s">
        <v>233</v>
      </c>
      <c r="E304" s="63" t="s">
        <v>6650</v>
      </c>
      <c r="F304" s="17" t="s">
        <v>5392</v>
      </c>
      <c r="G304" s="264" t="s">
        <v>6662</v>
      </c>
      <c r="H304" s="108">
        <v>7180026739</v>
      </c>
    </row>
    <row r="305" spans="1:8" ht="39.9" customHeight="1" x14ac:dyDescent="0.2">
      <c r="A305" s="57">
        <v>13</v>
      </c>
      <c r="B305" s="34" t="s">
        <v>16118</v>
      </c>
      <c r="C305" s="34" t="s">
        <v>6196</v>
      </c>
      <c r="D305" s="257" t="s">
        <v>140</v>
      </c>
      <c r="E305" s="62">
        <v>41599</v>
      </c>
      <c r="F305" s="17" t="s">
        <v>5392</v>
      </c>
      <c r="G305" s="264" t="s">
        <v>6663</v>
      </c>
      <c r="H305" s="108">
        <v>7180026747</v>
      </c>
    </row>
    <row r="306" spans="1:8" ht="39.9" customHeight="1" x14ac:dyDescent="0.2">
      <c r="A306" s="57">
        <v>14</v>
      </c>
      <c r="B306" s="34" t="s">
        <v>6156</v>
      </c>
      <c r="C306" s="34" t="s">
        <v>6201</v>
      </c>
      <c r="D306" s="257" t="s">
        <v>230</v>
      </c>
      <c r="E306" s="62">
        <v>41743</v>
      </c>
      <c r="F306" s="17" t="s">
        <v>5392</v>
      </c>
      <c r="G306" s="264" t="s">
        <v>6664</v>
      </c>
      <c r="H306" s="108">
        <v>7180026754</v>
      </c>
    </row>
    <row r="307" spans="1:8" ht="39.9" customHeight="1" x14ac:dyDescent="0.2">
      <c r="A307" s="57">
        <v>15</v>
      </c>
      <c r="B307" s="34" t="s">
        <v>6157</v>
      </c>
      <c r="C307" s="34" t="s">
        <v>6202</v>
      </c>
      <c r="D307" s="257" t="s">
        <v>287</v>
      </c>
      <c r="E307" s="63" t="s">
        <v>6262</v>
      </c>
      <c r="F307" s="17" t="s">
        <v>5392</v>
      </c>
      <c r="G307" s="264" t="s">
        <v>6665</v>
      </c>
      <c r="H307" s="108">
        <v>7180026762</v>
      </c>
    </row>
    <row r="308" spans="1:8" ht="39.9" customHeight="1" x14ac:dyDescent="0.2">
      <c r="A308" s="57">
        <v>16</v>
      </c>
      <c r="B308" s="34" t="s">
        <v>6158</v>
      </c>
      <c r="C308" s="34" t="s">
        <v>6203</v>
      </c>
      <c r="D308" s="257" t="s">
        <v>287</v>
      </c>
      <c r="E308" s="63" t="s">
        <v>6265</v>
      </c>
      <c r="F308" s="17" t="s">
        <v>5392</v>
      </c>
      <c r="G308" s="264" t="s">
        <v>6666</v>
      </c>
      <c r="H308" s="108">
        <v>7180026770</v>
      </c>
    </row>
    <row r="309" spans="1:8" ht="39.9" customHeight="1" x14ac:dyDescent="0.2">
      <c r="A309" s="57">
        <v>17</v>
      </c>
      <c r="B309" s="34" t="s">
        <v>6160</v>
      </c>
      <c r="C309" s="34" t="s">
        <v>6204</v>
      </c>
      <c r="D309" s="257" t="s">
        <v>140</v>
      </c>
      <c r="E309" s="62">
        <v>41542</v>
      </c>
      <c r="F309" s="17" t="s">
        <v>5392</v>
      </c>
      <c r="G309" s="264" t="s">
        <v>6667</v>
      </c>
      <c r="H309" s="108">
        <v>7180026788</v>
      </c>
    </row>
    <row r="310" spans="1:8" ht="39.9" customHeight="1" x14ac:dyDescent="0.2">
      <c r="A310" s="57">
        <v>18</v>
      </c>
      <c r="B310" s="34" t="s">
        <v>6163</v>
      </c>
      <c r="C310" s="34" t="s">
        <v>6206</v>
      </c>
      <c r="D310" s="257" t="s">
        <v>143</v>
      </c>
      <c r="E310" s="63" t="s">
        <v>6261</v>
      </c>
      <c r="F310" s="17" t="s">
        <v>5392</v>
      </c>
      <c r="G310" s="264" t="s">
        <v>6668</v>
      </c>
      <c r="H310" s="108">
        <v>7180026796</v>
      </c>
    </row>
    <row r="311" spans="1:8" ht="39.9" customHeight="1" x14ac:dyDescent="0.2">
      <c r="A311" s="57">
        <v>19</v>
      </c>
      <c r="B311" s="34" t="s">
        <v>6165</v>
      </c>
      <c r="C311" s="34" t="s">
        <v>6208</v>
      </c>
      <c r="D311" s="257" t="s">
        <v>626</v>
      </c>
      <c r="E311" s="62">
        <v>41618</v>
      </c>
      <c r="F311" s="17" t="s">
        <v>5392</v>
      </c>
      <c r="G311" s="264" t="s">
        <v>6669</v>
      </c>
      <c r="H311" s="108">
        <v>7180026804</v>
      </c>
    </row>
    <row r="312" spans="1:8" ht="39.9" customHeight="1" x14ac:dyDescent="0.2">
      <c r="A312" s="57">
        <v>20</v>
      </c>
      <c r="B312" s="34" t="s">
        <v>6167</v>
      </c>
      <c r="C312" s="34" t="s">
        <v>6210</v>
      </c>
      <c r="D312" s="257" t="s">
        <v>243</v>
      </c>
      <c r="E312" s="62">
        <v>41667</v>
      </c>
      <c r="F312" s="17" t="s">
        <v>5392</v>
      </c>
      <c r="G312" s="264" t="s">
        <v>6670</v>
      </c>
      <c r="H312" s="108">
        <v>7180026812</v>
      </c>
    </row>
    <row r="313" spans="1:8" ht="39.9" customHeight="1" x14ac:dyDescent="0.2">
      <c r="A313" s="57">
        <v>21</v>
      </c>
      <c r="B313" s="34" t="s">
        <v>6168</v>
      </c>
      <c r="C313" s="34" t="s">
        <v>6211</v>
      </c>
      <c r="D313" s="257" t="s">
        <v>159</v>
      </c>
      <c r="E313" s="62">
        <v>41882</v>
      </c>
      <c r="F313" s="17" t="s">
        <v>5392</v>
      </c>
      <c r="G313" s="264" t="s">
        <v>6671</v>
      </c>
      <c r="H313" s="108">
        <v>7180026820</v>
      </c>
    </row>
    <row r="314" spans="1:8" ht="39.9" customHeight="1" x14ac:dyDescent="0.2">
      <c r="A314" s="57">
        <v>22</v>
      </c>
      <c r="B314" s="34" t="s">
        <v>6169</v>
      </c>
      <c r="C314" s="34" t="s">
        <v>6212</v>
      </c>
      <c r="D314" s="257" t="s">
        <v>638</v>
      </c>
      <c r="E314" s="63" t="s">
        <v>6268</v>
      </c>
      <c r="F314" s="17" t="s">
        <v>5392</v>
      </c>
      <c r="G314" s="264" t="s">
        <v>6672</v>
      </c>
      <c r="H314" s="108">
        <v>7180026838</v>
      </c>
    </row>
    <row r="315" spans="1:8" ht="39.9" customHeight="1" x14ac:dyDescent="0.2">
      <c r="A315" s="57">
        <v>23</v>
      </c>
      <c r="B315" s="34" t="s">
        <v>6170</v>
      </c>
      <c r="C315" s="34" t="s">
        <v>6213</v>
      </c>
      <c r="D315" s="257" t="s">
        <v>233</v>
      </c>
      <c r="E315" s="63" t="s">
        <v>6265</v>
      </c>
      <c r="F315" s="17" t="s">
        <v>5392</v>
      </c>
      <c r="G315" s="264" t="s">
        <v>6673</v>
      </c>
      <c r="H315" s="108">
        <v>7180026846</v>
      </c>
    </row>
    <row r="316" spans="1:8" ht="39.9" customHeight="1" x14ac:dyDescent="0.2">
      <c r="A316" s="57">
        <v>24</v>
      </c>
      <c r="B316" s="34" t="s">
        <v>6171</v>
      </c>
      <c r="C316" s="34" t="s">
        <v>6214</v>
      </c>
      <c r="D316" s="257" t="s">
        <v>626</v>
      </c>
      <c r="E316" s="62">
        <v>41608</v>
      </c>
      <c r="F316" s="17" t="s">
        <v>5392</v>
      </c>
      <c r="G316" s="264" t="s">
        <v>6674</v>
      </c>
      <c r="H316" s="108">
        <v>7180026853</v>
      </c>
    </row>
    <row r="317" spans="1:8" ht="39.9" customHeight="1" x14ac:dyDescent="0.2">
      <c r="A317" s="57">
        <v>25</v>
      </c>
      <c r="B317" s="34" t="s">
        <v>6172</v>
      </c>
      <c r="C317" s="34" t="s">
        <v>6215</v>
      </c>
      <c r="D317" s="257" t="s">
        <v>1884</v>
      </c>
      <c r="E317" s="62">
        <v>41663</v>
      </c>
      <c r="F317" s="17" t="s">
        <v>5392</v>
      </c>
      <c r="G317" s="264" t="s">
        <v>6675</v>
      </c>
      <c r="H317" s="108">
        <v>7180026861</v>
      </c>
    </row>
    <row r="318" spans="1:8" ht="39.9" customHeight="1" x14ac:dyDescent="0.2">
      <c r="A318" s="57">
        <v>26</v>
      </c>
      <c r="B318" s="34" t="s">
        <v>6173</v>
      </c>
      <c r="C318" s="34" t="s">
        <v>6215</v>
      </c>
      <c r="D318" s="257" t="s">
        <v>1884</v>
      </c>
      <c r="E318" s="62">
        <v>41663</v>
      </c>
      <c r="F318" s="17" t="s">
        <v>5392</v>
      </c>
      <c r="G318" s="264" t="s">
        <v>6676</v>
      </c>
      <c r="H318" s="108">
        <v>7180026879</v>
      </c>
    </row>
    <row r="319" spans="1:8" ht="39.9" customHeight="1" x14ac:dyDescent="0.2">
      <c r="A319" s="57">
        <v>27</v>
      </c>
      <c r="B319" s="34" t="s">
        <v>6177</v>
      </c>
      <c r="C319" s="34" t="s">
        <v>6219</v>
      </c>
      <c r="D319" s="257" t="s">
        <v>269</v>
      </c>
      <c r="E319" s="62">
        <v>41850</v>
      </c>
      <c r="F319" s="17" t="s">
        <v>5392</v>
      </c>
      <c r="G319" s="264" t="s">
        <v>6677</v>
      </c>
      <c r="H319" s="108">
        <v>7180026887</v>
      </c>
    </row>
    <row r="320" spans="1:8" ht="39.9" customHeight="1" x14ac:dyDescent="0.2">
      <c r="A320" s="57">
        <v>28</v>
      </c>
      <c r="B320" s="34" t="s">
        <v>6178</v>
      </c>
      <c r="C320" s="34" t="s">
        <v>6220</v>
      </c>
      <c r="D320" s="257" t="s">
        <v>243</v>
      </c>
      <c r="E320" s="62">
        <v>41724</v>
      </c>
      <c r="F320" s="17" t="s">
        <v>5392</v>
      </c>
      <c r="G320" s="264" t="s">
        <v>6678</v>
      </c>
      <c r="H320" s="108">
        <v>7180026895</v>
      </c>
    </row>
    <row r="321" spans="1:8" ht="39.9" customHeight="1" x14ac:dyDescent="0.2">
      <c r="A321" s="57">
        <v>29</v>
      </c>
      <c r="B321" s="34" t="s">
        <v>6161</v>
      </c>
      <c r="C321" s="34" t="s">
        <v>6118</v>
      </c>
      <c r="D321" s="257" t="s">
        <v>626</v>
      </c>
      <c r="E321" s="62">
        <v>41577</v>
      </c>
      <c r="F321" s="17" t="s">
        <v>5392</v>
      </c>
      <c r="G321" s="264" t="s">
        <v>6679</v>
      </c>
      <c r="H321" s="108">
        <v>7180026903</v>
      </c>
    </row>
    <row r="322" spans="1:8" ht="39.9" customHeight="1" x14ac:dyDescent="0.2">
      <c r="A322" s="57">
        <v>30</v>
      </c>
      <c r="B322" s="34" t="s">
        <v>6144</v>
      </c>
      <c r="C322" s="34" t="s">
        <v>6188</v>
      </c>
      <c r="D322" s="257" t="s">
        <v>6224</v>
      </c>
      <c r="E322" s="62">
        <v>41532</v>
      </c>
      <c r="F322" s="17" t="s">
        <v>5392</v>
      </c>
      <c r="G322" s="264" t="s">
        <v>6680</v>
      </c>
      <c r="H322" s="108">
        <v>7180026911</v>
      </c>
    </row>
    <row r="323" spans="1:8" ht="39.9" customHeight="1" x14ac:dyDescent="0.2">
      <c r="A323" s="57">
        <v>31</v>
      </c>
      <c r="B323" s="34" t="s">
        <v>6145</v>
      </c>
      <c r="C323" s="34" t="s">
        <v>6189</v>
      </c>
      <c r="D323" s="257" t="s">
        <v>140</v>
      </c>
      <c r="E323" s="62">
        <v>41627</v>
      </c>
      <c r="F323" s="17" t="s">
        <v>5392</v>
      </c>
      <c r="G323" s="264" t="s">
        <v>6681</v>
      </c>
      <c r="H323" s="108">
        <v>7180026929</v>
      </c>
    </row>
    <row r="324" spans="1:8" ht="39.9" customHeight="1" x14ac:dyDescent="0.2">
      <c r="A324" s="57">
        <v>32</v>
      </c>
      <c r="B324" s="34" t="s">
        <v>6149</v>
      </c>
      <c r="C324" s="34" t="s">
        <v>6193</v>
      </c>
      <c r="D324" s="257" t="s">
        <v>221</v>
      </c>
      <c r="E324" s="62">
        <v>41903</v>
      </c>
      <c r="F324" s="17" t="s">
        <v>5392</v>
      </c>
      <c r="G324" s="264" t="s">
        <v>6682</v>
      </c>
      <c r="H324" s="108">
        <v>7180026937</v>
      </c>
    </row>
    <row r="325" spans="1:8" ht="39.9" customHeight="1" x14ac:dyDescent="0.2">
      <c r="A325" s="57">
        <v>33</v>
      </c>
      <c r="B325" s="34" t="s">
        <v>6153</v>
      </c>
      <c r="C325" s="34" t="s">
        <v>6198</v>
      </c>
      <c r="D325" s="257" t="s">
        <v>221</v>
      </c>
      <c r="E325" s="62">
        <v>41720</v>
      </c>
      <c r="F325" s="17" t="s">
        <v>5392</v>
      </c>
      <c r="G325" s="264" t="s">
        <v>6683</v>
      </c>
      <c r="H325" s="108">
        <v>7180026945</v>
      </c>
    </row>
    <row r="326" spans="1:8" ht="39.9" customHeight="1" x14ac:dyDescent="0.2">
      <c r="A326" s="57">
        <v>34</v>
      </c>
      <c r="B326" s="34" t="s">
        <v>6159</v>
      </c>
      <c r="C326" s="34" t="s">
        <v>5809</v>
      </c>
      <c r="D326" s="257" t="s">
        <v>626</v>
      </c>
      <c r="E326" s="62">
        <v>41698</v>
      </c>
      <c r="F326" s="17" t="s">
        <v>5392</v>
      </c>
      <c r="G326" s="264" t="s">
        <v>6684</v>
      </c>
      <c r="H326" s="108">
        <v>7180026952</v>
      </c>
    </row>
    <row r="327" spans="1:8" ht="39.9" customHeight="1" x14ac:dyDescent="0.2">
      <c r="A327" s="57">
        <v>35</v>
      </c>
      <c r="B327" s="34" t="s">
        <v>6162</v>
      </c>
      <c r="C327" s="34" t="s">
        <v>6205</v>
      </c>
      <c r="D327" s="257" t="s">
        <v>153</v>
      </c>
      <c r="E327" s="62">
        <v>41537</v>
      </c>
      <c r="F327" s="17" t="s">
        <v>5392</v>
      </c>
      <c r="G327" s="264" t="s">
        <v>6685</v>
      </c>
      <c r="H327" s="108">
        <v>7180026960</v>
      </c>
    </row>
    <row r="328" spans="1:8" ht="39.9" customHeight="1" x14ac:dyDescent="0.2">
      <c r="A328" s="57">
        <v>36</v>
      </c>
      <c r="B328" s="34" t="s">
        <v>6174</v>
      </c>
      <c r="C328" s="34" t="s">
        <v>6216</v>
      </c>
      <c r="D328" s="257" t="s">
        <v>243</v>
      </c>
      <c r="E328" s="62">
        <v>41572</v>
      </c>
      <c r="F328" s="17" t="s">
        <v>5392</v>
      </c>
      <c r="G328" s="264" t="s">
        <v>6686</v>
      </c>
      <c r="H328" s="108">
        <v>7180026978</v>
      </c>
    </row>
    <row r="329" spans="1:8" ht="39.9" customHeight="1" x14ac:dyDescent="0.2">
      <c r="A329" s="57">
        <v>37</v>
      </c>
      <c r="B329" s="34" t="s">
        <v>6176</v>
      </c>
      <c r="C329" s="34" t="s">
        <v>6218</v>
      </c>
      <c r="D329" s="257" t="s">
        <v>6225</v>
      </c>
      <c r="E329" s="62">
        <v>41774</v>
      </c>
      <c r="F329" s="17" t="s">
        <v>5392</v>
      </c>
      <c r="G329" s="264" t="s">
        <v>6687</v>
      </c>
      <c r="H329" s="108">
        <v>7180026986</v>
      </c>
    </row>
    <row r="330" spans="1:8" ht="39.9" customHeight="1" x14ac:dyDescent="0.2">
      <c r="A330" s="57">
        <v>38</v>
      </c>
      <c r="B330" s="34" t="s">
        <v>6180</v>
      </c>
      <c r="C330" s="34" t="s">
        <v>6222</v>
      </c>
      <c r="D330" s="257" t="s">
        <v>5491</v>
      </c>
      <c r="E330" s="62">
        <v>41670</v>
      </c>
      <c r="F330" s="17" t="s">
        <v>5392</v>
      </c>
      <c r="G330" s="264" t="s">
        <v>6688</v>
      </c>
      <c r="H330" s="108">
        <v>7180026994</v>
      </c>
    </row>
    <row r="331" spans="1:8" ht="39.9" customHeight="1" x14ac:dyDescent="0.2">
      <c r="A331" s="57">
        <v>39</v>
      </c>
      <c r="B331" s="34" t="s">
        <v>6137</v>
      </c>
      <c r="C331" s="34" t="s">
        <v>6181</v>
      </c>
      <c r="D331" s="257" t="s">
        <v>6223</v>
      </c>
      <c r="E331" s="62">
        <v>41663</v>
      </c>
      <c r="F331" s="17" t="s">
        <v>5392</v>
      </c>
      <c r="G331" s="264" t="s">
        <v>6689</v>
      </c>
      <c r="H331" s="108">
        <v>7180027000</v>
      </c>
    </row>
    <row r="332" spans="1:8" ht="39.9" customHeight="1" x14ac:dyDescent="0.2">
      <c r="A332" s="57">
        <v>40</v>
      </c>
      <c r="B332" s="34" t="s">
        <v>6175</v>
      </c>
      <c r="C332" s="34" t="s">
        <v>6217</v>
      </c>
      <c r="D332" s="257" t="s">
        <v>582</v>
      </c>
      <c r="E332" s="62">
        <v>41579</v>
      </c>
      <c r="F332" s="17" t="s">
        <v>5392</v>
      </c>
      <c r="G332" s="264" t="s">
        <v>6690</v>
      </c>
      <c r="H332" s="108">
        <v>7180027018</v>
      </c>
    </row>
    <row r="333" spans="1:8" ht="39.9" customHeight="1" x14ac:dyDescent="0.2">
      <c r="A333" s="57">
        <v>41</v>
      </c>
      <c r="B333" s="34" t="s">
        <v>6155</v>
      </c>
      <c r="C333" s="34" t="s">
        <v>6200</v>
      </c>
      <c r="D333" s="257" t="s">
        <v>311</v>
      </c>
      <c r="E333" s="62">
        <v>41511</v>
      </c>
      <c r="F333" s="17" t="s">
        <v>5392</v>
      </c>
      <c r="G333" s="264" t="s">
        <v>6691</v>
      </c>
      <c r="H333" s="108">
        <v>7180027026</v>
      </c>
    </row>
    <row r="334" spans="1:8" ht="39.9" customHeight="1" x14ac:dyDescent="0.2">
      <c r="A334" s="57">
        <v>42</v>
      </c>
      <c r="B334" s="34" t="s">
        <v>6154</v>
      </c>
      <c r="C334" s="34" t="s">
        <v>6199</v>
      </c>
      <c r="D334" s="257" t="s">
        <v>1359</v>
      </c>
      <c r="E334" s="62">
        <v>41542</v>
      </c>
      <c r="F334" s="17" t="s">
        <v>5392</v>
      </c>
      <c r="G334" s="264" t="s">
        <v>6692</v>
      </c>
      <c r="H334" s="108">
        <v>7180027034</v>
      </c>
    </row>
    <row r="335" spans="1:8" ht="39.9" customHeight="1" x14ac:dyDescent="0.2">
      <c r="A335" s="57">
        <v>43</v>
      </c>
      <c r="B335" s="34" t="s">
        <v>6166</v>
      </c>
      <c r="C335" s="34" t="s">
        <v>6209</v>
      </c>
      <c r="D335" s="257" t="s">
        <v>185</v>
      </c>
      <c r="E335" s="62">
        <v>41426</v>
      </c>
      <c r="F335" s="17" t="s">
        <v>5392</v>
      </c>
      <c r="G335" s="264" t="s">
        <v>6693</v>
      </c>
      <c r="H335" s="108">
        <v>7180027042</v>
      </c>
    </row>
    <row r="336" spans="1:8" ht="39.9" customHeight="1" x14ac:dyDescent="0.2">
      <c r="A336" s="57">
        <v>44</v>
      </c>
      <c r="B336" s="34" t="s">
        <v>6179</v>
      </c>
      <c r="C336" s="34" t="s">
        <v>6221</v>
      </c>
      <c r="D336" s="257" t="s">
        <v>6226</v>
      </c>
      <c r="E336" s="62">
        <v>41531</v>
      </c>
      <c r="F336" s="17" t="s">
        <v>5392</v>
      </c>
      <c r="G336" s="264" t="s">
        <v>6694</v>
      </c>
      <c r="H336" s="108">
        <v>7180027059</v>
      </c>
    </row>
    <row r="337" spans="1:8" ht="39.9" customHeight="1" thickBot="1" x14ac:dyDescent="0.25">
      <c r="A337" s="57">
        <v>45</v>
      </c>
      <c r="B337" s="209" t="s">
        <v>6138</v>
      </c>
      <c r="C337" s="209" t="s">
        <v>6182</v>
      </c>
      <c r="D337" s="261" t="s">
        <v>153</v>
      </c>
      <c r="E337" s="64">
        <v>41902</v>
      </c>
      <c r="F337" s="58" t="s">
        <v>5392</v>
      </c>
      <c r="G337" s="265" t="s">
        <v>6695</v>
      </c>
      <c r="H337" s="109">
        <v>7180027067</v>
      </c>
    </row>
    <row r="338" spans="1:8" ht="39.9" customHeight="1" x14ac:dyDescent="0.2">
      <c r="A338" s="57"/>
      <c r="B338" s="211" t="s">
        <v>7585</v>
      </c>
      <c r="C338" s="212"/>
      <c r="D338" s="266"/>
      <c r="E338" s="212"/>
      <c r="F338" s="212"/>
      <c r="G338" s="212"/>
      <c r="H338" s="212"/>
    </row>
    <row r="339" spans="1:8" ht="39.9" customHeight="1" thickBot="1" x14ac:dyDescent="0.25">
      <c r="A339" s="57"/>
      <c r="B339" s="43" t="s">
        <v>7586</v>
      </c>
      <c r="C339" s="43" t="s">
        <v>5363</v>
      </c>
      <c r="D339" s="267" t="s">
        <v>5364</v>
      </c>
      <c r="E339" s="43" t="s">
        <v>5365</v>
      </c>
      <c r="F339" s="43" t="s">
        <v>5366</v>
      </c>
      <c r="G339" s="43" t="s">
        <v>7587</v>
      </c>
      <c r="H339" s="43" t="s">
        <v>5367</v>
      </c>
    </row>
    <row r="340" spans="1:8" ht="39.9" customHeight="1" thickTop="1" x14ac:dyDescent="0.2">
      <c r="A340" s="57">
        <v>1</v>
      </c>
      <c r="B340" s="91" t="s">
        <v>7588</v>
      </c>
      <c r="C340" s="91" t="s">
        <v>7589</v>
      </c>
      <c r="D340" s="268" t="s">
        <v>243</v>
      </c>
      <c r="E340" s="65" t="s">
        <v>6970</v>
      </c>
      <c r="F340" s="91" t="s">
        <v>7590</v>
      </c>
      <c r="G340" s="92" t="s">
        <v>7591</v>
      </c>
      <c r="H340" s="158" t="s">
        <v>7592</v>
      </c>
    </row>
    <row r="341" spans="1:8" ht="39.9" customHeight="1" x14ac:dyDescent="0.2">
      <c r="A341" s="57">
        <v>2</v>
      </c>
      <c r="B341" s="88" t="s">
        <v>7593</v>
      </c>
      <c r="C341" s="88" t="s">
        <v>7594</v>
      </c>
      <c r="D341" s="269" t="s">
        <v>243</v>
      </c>
      <c r="E341" s="66" t="s">
        <v>6977</v>
      </c>
      <c r="F341" s="88" t="s">
        <v>7590</v>
      </c>
      <c r="G341" s="89" t="s">
        <v>7595</v>
      </c>
      <c r="H341" s="141" t="s">
        <v>7596</v>
      </c>
    </row>
    <row r="342" spans="1:8" ht="39.9" customHeight="1" x14ac:dyDescent="0.2">
      <c r="A342" s="57">
        <v>3</v>
      </c>
      <c r="B342" s="88" t="s">
        <v>7597</v>
      </c>
      <c r="C342" s="88" t="s">
        <v>7598</v>
      </c>
      <c r="D342" s="269" t="s">
        <v>140</v>
      </c>
      <c r="E342" s="66" t="s">
        <v>6971</v>
      </c>
      <c r="F342" s="88" t="s">
        <v>7590</v>
      </c>
      <c r="G342" s="89" t="s">
        <v>7599</v>
      </c>
      <c r="H342" s="141" t="s">
        <v>7600</v>
      </c>
    </row>
    <row r="343" spans="1:8" ht="39.9" customHeight="1" x14ac:dyDescent="0.2">
      <c r="A343" s="57">
        <v>4</v>
      </c>
      <c r="B343" s="88" t="s">
        <v>7601</v>
      </c>
      <c r="C343" s="88" t="s">
        <v>7602</v>
      </c>
      <c r="D343" s="269" t="s">
        <v>233</v>
      </c>
      <c r="E343" s="66" t="s">
        <v>6971</v>
      </c>
      <c r="F343" s="88" t="s">
        <v>7590</v>
      </c>
      <c r="G343" s="89" t="s">
        <v>7603</v>
      </c>
      <c r="H343" s="141" t="s">
        <v>7604</v>
      </c>
    </row>
    <row r="344" spans="1:8" ht="39.9" customHeight="1" x14ac:dyDescent="0.2">
      <c r="A344" s="57">
        <v>5</v>
      </c>
      <c r="B344" s="88" t="s">
        <v>7605</v>
      </c>
      <c r="C344" s="88" t="s">
        <v>7606</v>
      </c>
      <c r="D344" s="269" t="s">
        <v>243</v>
      </c>
      <c r="E344" s="66" t="s">
        <v>6974</v>
      </c>
      <c r="F344" s="88" t="s">
        <v>7590</v>
      </c>
      <c r="G344" s="89" t="s">
        <v>7607</v>
      </c>
      <c r="H344" s="141" t="s">
        <v>7608</v>
      </c>
    </row>
    <row r="345" spans="1:8" ht="39.9" customHeight="1" x14ac:dyDescent="0.2">
      <c r="A345" s="57">
        <v>6</v>
      </c>
      <c r="B345" s="88" t="s">
        <v>7609</v>
      </c>
      <c r="C345" s="88" t="s">
        <v>7610</v>
      </c>
      <c r="D345" s="269" t="s">
        <v>7611</v>
      </c>
      <c r="E345" s="66" t="s">
        <v>7041</v>
      </c>
      <c r="F345" s="88" t="s">
        <v>7590</v>
      </c>
      <c r="G345" s="89" t="s">
        <v>7612</v>
      </c>
      <c r="H345" s="141" t="s">
        <v>7613</v>
      </c>
    </row>
    <row r="346" spans="1:8" ht="39.9" customHeight="1" x14ac:dyDescent="0.2">
      <c r="A346" s="57">
        <v>7</v>
      </c>
      <c r="B346" s="88" t="s">
        <v>7614</v>
      </c>
      <c r="C346" s="88" t="s">
        <v>7615</v>
      </c>
      <c r="D346" s="269" t="s">
        <v>230</v>
      </c>
      <c r="E346" s="67" t="s">
        <v>6974</v>
      </c>
      <c r="F346" s="88" t="s">
        <v>7590</v>
      </c>
      <c r="G346" s="89" t="s">
        <v>7616</v>
      </c>
      <c r="H346" s="141" t="s">
        <v>7617</v>
      </c>
    </row>
    <row r="347" spans="1:8" ht="39.9" customHeight="1" x14ac:dyDescent="0.2">
      <c r="A347" s="57">
        <v>8</v>
      </c>
      <c r="B347" s="88" t="s">
        <v>7618</v>
      </c>
      <c r="C347" s="88" t="s">
        <v>7615</v>
      </c>
      <c r="D347" s="269" t="s">
        <v>230</v>
      </c>
      <c r="E347" s="66" t="s">
        <v>6974</v>
      </c>
      <c r="F347" s="88" t="s">
        <v>7590</v>
      </c>
      <c r="G347" s="89" t="s">
        <v>7619</v>
      </c>
      <c r="H347" s="141" t="s">
        <v>7620</v>
      </c>
    </row>
    <row r="348" spans="1:8" ht="39.9" customHeight="1" x14ac:dyDescent="0.2">
      <c r="A348" s="57">
        <v>9</v>
      </c>
      <c r="B348" s="88" t="s">
        <v>7621</v>
      </c>
      <c r="C348" s="88" t="s">
        <v>7622</v>
      </c>
      <c r="D348" s="269" t="s">
        <v>230</v>
      </c>
      <c r="E348" s="66" t="s">
        <v>6966</v>
      </c>
      <c r="F348" s="88" t="s">
        <v>7590</v>
      </c>
      <c r="G348" s="89" t="s">
        <v>7623</v>
      </c>
      <c r="H348" s="141" t="s">
        <v>7624</v>
      </c>
    </row>
    <row r="349" spans="1:8" ht="39.9" customHeight="1" x14ac:dyDescent="0.2">
      <c r="A349" s="57">
        <v>10</v>
      </c>
      <c r="B349" s="88" t="s">
        <v>7625</v>
      </c>
      <c r="C349" s="88" t="s">
        <v>7622</v>
      </c>
      <c r="D349" s="269" t="s">
        <v>230</v>
      </c>
      <c r="E349" s="67" t="s">
        <v>6966</v>
      </c>
      <c r="F349" s="88" t="s">
        <v>7590</v>
      </c>
      <c r="G349" s="89" t="s">
        <v>7626</v>
      </c>
      <c r="H349" s="141" t="s">
        <v>7627</v>
      </c>
    </row>
    <row r="350" spans="1:8" ht="39.9" customHeight="1" x14ac:dyDescent="0.2">
      <c r="A350" s="57">
        <v>11</v>
      </c>
      <c r="B350" s="88" t="s">
        <v>7628</v>
      </c>
      <c r="C350" s="88" t="s">
        <v>7629</v>
      </c>
      <c r="D350" s="269" t="s">
        <v>230</v>
      </c>
      <c r="E350" s="66" t="s">
        <v>6977</v>
      </c>
      <c r="F350" s="88" t="s">
        <v>7590</v>
      </c>
      <c r="G350" s="89" t="s">
        <v>7630</v>
      </c>
      <c r="H350" s="141" t="s">
        <v>7631</v>
      </c>
    </row>
    <row r="351" spans="1:8" ht="39.9" customHeight="1" x14ac:dyDescent="0.2">
      <c r="A351" s="57">
        <v>12</v>
      </c>
      <c r="B351" s="88" t="s">
        <v>7632</v>
      </c>
      <c r="C351" s="88" t="s">
        <v>7633</v>
      </c>
      <c r="D351" s="269" t="s">
        <v>7634</v>
      </c>
      <c r="E351" s="67" t="s">
        <v>6968</v>
      </c>
      <c r="F351" s="88" t="s">
        <v>7590</v>
      </c>
      <c r="G351" s="89" t="s">
        <v>7635</v>
      </c>
      <c r="H351" s="141" t="s">
        <v>7636</v>
      </c>
    </row>
    <row r="352" spans="1:8" ht="39.9" customHeight="1" x14ac:dyDescent="0.2">
      <c r="A352" s="57">
        <v>13</v>
      </c>
      <c r="B352" s="88" t="s">
        <v>7637</v>
      </c>
      <c r="C352" s="88" t="s">
        <v>7633</v>
      </c>
      <c r="D352" s="269" t="s">
        <v>7634</v>
      </c>
      <c r="E352" s="66" t="s">
        <v>6968</v>
      </c>
      <c r="F352" s="88" t="s">
        <v>7590</v>
      </c>
      <c r="G352" s="89" t="s">
        <v>7638</v>
      </c>
      <c r="H352" s="141" t="s">
        <v>7639</v>
      </c>
    </row>
    <row r="353" spans="1:8" ht="39.9" customHeight="1" x14ac:dyDescent="0.2">
      <c r="A353" s="57">
        <v>14</v>
      </c>
      <c r="B353" s="88" t="s">
        <v>7640</v>
      </c>
      <c r="C353" s="88" t="s">
        <v>7641</v>
      </c>
      <c r="D353" s="269" t="s">
        <v>233</v>
      </c>
      <c r="E353" s="66" t="s">
        <v>7041</v>
      </c>
      <c r="F353" s="88" t="s">
        <v>7590</v>
      </c>
      <c r="G353" s="89" t="s">
        <v>7642</v>
      </c>
      <c r="H353" s="141" t="s">
        <v>7643</v>
      </c>
    </row>
    <row r="354" spans="1:8" ht="39.9" customHeight="1" x14ac:dyDescent="0.2">
      <c r="A354" s="57">
        <v>15</v>
      </c>
      <c r="B354" s="88" t="s">
        <v>7644</v>
      </c>
      <c r="C354" s="88" t="s">
        <v>7645</v>
      </c>
      <c r="D354" s="269" t="s">
        <v>1362</v>
      </c>
      <c r="E354" s="67" t="s">
        <v>6976</v>
      </c>
      <c r="F354" s="88" t="s">
        <v>7590</v>
      </c>
      <c r="G354" s="89" t="s">
        <v>7646</v>
      </c>
      <c r="H354" s="141" t="s">
        <v>7647</v>
      </c>
    </row>
    <row r="355" spans="1:8" ht="39.9" customHeight="1" x14ac:dyDescent="0.2">
      <c r="A355" s="57">
        <v>16</v>
      </c>
      <c r="B355" s="88" t="s">
        <v>7648</v>
      </c>
      <c r="C355" s="88" t="s">
        <v>7649</v>
      </c>
      <c r="D355" s="269" t="s">
        <v>140</v>
      </c>
      <c r="E355" s="67" t="s">
        <v>6974</v>
      </c>
      <c r="F355" s="88" t="s">
        <v>7590</v>
      </c>
      <c r="G355" s="89" t="s">
        <v>7650</v>
      </c>
      <c r="H355" s="141" t="s">
        <v>7651</v>
      </c>
    </row>
    <row r="356" spans="1:8" ht="39.9" customHeight="1" x14ac:dyDescent="0.2">
      <c r="A356" s="57">
        <v>17</v>
      </c>
      <c r="B356" s="88" t="s">
        <v>7652</v>
      </c>
      <c r="C356" s="88" t="s">
        <v>7653</v>
      </c>
      <c r="D356" s="269" t="s">
        <v>7654</v>
      </c>
      <c r="E356" s="66" t="s">
        <v>7136</v>
      </c>
      <c r="F356" s="88" t="s">
        <v>7590</v>
      </c>
      <c r="G356" s="89" t="s">
        <v>7655</v>
      </c>
      <c r="H356" s="141" t="s">
        <v>7656</v>
      </c>
    </row>
    <row r="357" spans="1:8" ht="39.9" customHeight="1" x14ac:dyDescent="0.2">
      <c r="A357" s="57">
        <v>18</v>
      </c>
      <c r="B357" s="88" t="s">
        <v>7657</v>
      </c>
      <c r="C357" s="88" t="s">
        <v>7658</v>
      </c>
      <c r="D357" s="269" t="s">
        <v>287</v>
      </c>
      <c r="E357" s="67" t="s">
        <v>6968</v>
      </c>
      <c r="F357" s="88" t="s">
        <v>7590</v>
      </c>
      <c r="G357" s="89" t="s">
        <v>7659</v>
      </c>
      <c r="H357" s="141" t="s">
        <v>7660</v>
      </c>
    </row>
    <row r="358" spans="1:8" ht="39.9" customHeight="1" x14ac:dyDescent="0.2">
      <c r="A358" s="57">
        <v>19</v>
      </c>
      <c r="B358" s="88" t="s">
        <v>7661</v>
      </c>
      <c r="C358" s="88" t="s">
        <v>7662</v>
      </c>
      <c r="D358" s="269" t="s">
        <v>159</v>
      </c>
      <c r="E358" s="66" t="s">
        <v>6971</v>
      </c>
      <c r="F358" s="88" t="s">
        <v>7590</v>
      </c>
      <c r="G358" s="89" t="s">
        <v>7663</v>
      </c>
      <c r="H358" s="141" t="s">
        <v>7664</v>
      </c>
    </row>
    <row r="359" spans="1:8" ht="39.9" customHeight="1" x14ac:dyDescent="0.2">
      <c r="A359" s="57">
        <v>20</v>
      </c>
      <c r="B359" s="88" t="s">
        <v>7665</v>
      </c>
      <c r="C359" s="88" t="s">
        <v>7666</v>
      </c>
      <c r="D359" s="269" t="s">
        <v>159</v>
      </c>
      <c r="E359" s="66" t="s">
        <v>6969</v>
      </c>
      <c r="F359" s="88" t="s">
        <v>7590</v>
      </c>
      <c r="G359" s="89" t="s">
        <v>7667</v>
      </c>
      <c r="H359" s="141" t="s">
        <v>7668</v>
      </c>
    </row>
    <row r="360" spans="1:8" ht="39.9" customHeight="1" x14ac:dyDescent="0.2">
      <c r="A360" s="57">
        <v>21</v>
      </c>
      <c r="B360" s="88" t="s">
        <v>7669</v>
      </c>
      <c r="C360" s="88" t="s">
        <v>7670</v>
      </c>
      <c r="D360" s="269" t="s">
        <v>230</v>
      </c>
      <c r="E360" s="66" t="s">
        <v>6975</v>
      </c>
      <c r="F360" s="88" t="s">
        <v>7590</v>
      </c>
      <c r="G360" s="89" t="s">
        <v>7671</v>
      </c>
      <c r="H360" s="141" t="s">
        <v>7672</v>
      </c>
    </row>
    <row r="361" spans="1:8" ht="39.9" customHeight="1" x14ac:dyDescent="0.2">
      <c r="A361" s="57">
        <v>22</v>
      </c>
      <c r="B361" s="88" t="s">
        <v>7673</v>
      </c>
      <c r="C361" s="88" t="s">
        <v>7674</v>
      </c>
      <c r="D361" s="269" t="s">
        <v>1884</v>
      </c>
      <c r="E361" s="67" t="s">
        <v>6946</v>
      </c>
      <c r="F361" s="88" t="s">
        <v>7590</v>
      </c>
      <c r="G361" s="89" t="s">
        <v>7675</v>
      </c>
      <c r="H361" s="141" t="s">
        <v>7676</v>
      </c>
    </row>
    <row r="362" spans="1:8" ht="39.9" customHeight="1" x14ac:dyDescent="0.2">
      <c r="A362" s="57">
        <v>23</v>
      </c>
      <c r="B362" s="88" t="s">
        <v>7677</v>
      </c>
      <c r="C362" s="88" t="s">
        <v>7678</v>
      </c>
      <c r="D362" s="269" t="s">
        <v>1867</v>
      </c>
      <c r="E362" s="67" t="s">
        <v>7136</v>
      </c>
      <c r="F362" s="88" t="s">
        <v>7590</v>
      </c>
      <c r="G362" s="89" t="s">
        <v>7679</v>
      </c>
      <c r="H362" s="141" t="s">
        <v>7680</v>
      </c>
    </row>
    <row r="363" spans="1:8" ht="39.9" customHeight="1" x14ac:dyDescent="0.2">
      <c r="A363" s="57">
        <v>24</v>
      </c>
      <c r="B363" s="88" t="s">
        <v>7681</v>
      </c>
      <c r="C363" s="88" t="s">
        <v>7682</v>
      </c>
      <c r="D363" s="269" t="s">
        <v>269</v>
      </c>
      <c r="E363" s="66" t="s">
        <v>6968</v>
      </c>
      <c r="F363" s="88" t="s">
        <v>7590</v>
      </c>
      <c r="G363" s="89" t="s">
        <v>7683</v>
      </c>
      <c r="H363" s="141" t="s">
        <v>7684</v>
      </c>
    </row>
    <row r="364" spans="1:8" ht="39.9" customHeight="1" x14ac:dyDescent="0.2">
      <c r="A364" s="57">
        <v>25</v>
      </c>
      <c r="B364" s="88" t="s">
        <v>7685</v>
      </c>
      <c r="C364" s="88" t="s">
        <v>7686</v>
      </c>
      <c r="D364" s="269" t="s">
        <v>140</v>
      </c>
      <c r="E364" s="66" t="s">
        <v>7041</v>
      </c>
      <c r="F364" s="88" t="s">
        <v>7590</v>
      </c>
      <c r="G364" s="89" t="s">
        <v>7687</v>
      </c>
      <c r="H364" s="141" t="s">
        <v>7688</v>
      </c>
    </row>
    <row r="365" spans="1:8" ht="39.9" customHeight="1" x14ac:dyDescent="0.2">
      <c r="A365" s="57">
        <v>26</v>
      </c>
      <c r="B365" s="88" t="s">
        <v>7689</v>
      </c>
      <c r="C365" s="88" t="s">
        <v>7690</v>
      </c>
      <c r="D365" s="269" t="s">
        <v>143</v>
      </c>
      <c r="E365" s="66" t="s">
        <v>6969</v>
      </c>
      <c r="F365" s="88" t="s">
        <v>7590</v>
      </c>
      <c r="G365" s="89" t="s">
        <v>7691</v>
      </c>
      <c r="H365" s="141" t="s">
        <v>7692</v>
      </c>
    </row>
    <row r="366" spans="1:8" ht="39.9" customHeight="1" x14ac:dyDescent="0.2">
      <c r="A366" s="57">
        <v>27</v>
      </c>
      <c r="B366" s="88" t="s">
        <v>7693</v>
      </c>
      <c r="C366" s="88" t="s">
        <v>7694</v>
      </c>
      <c r="D366" s="269" t="s">
        <v>140</v>
      </c>
      <c r="E366" s="66" t="s">
        <v>6977</v>
      </c>
      <c r="F366" s="88" t="s">
        <v>7590</v>
      </c>
      <c r="G366" s="89" t="s">
        <v>7695</v>
      </c>
      <c r="H366" s="141" t="s">
        <v>7696</v>
      </c>
    </row>
    <row r="367" spans="1:8" ht="39.9" customHeight="1" x14ac:dyDescent="0.2">
      <c r="A367" s="57">
        <v>28</v>
      </c>
      <c r="B367" s="88" t="s">
        <v>7697</v>
      </c>
      <c r="C367" s="88" t="s">
        <v>7698</v>
      </c>
      <c r="D367" s="269" t="s">
        <v>140</v>
      </c>
      <c r="E367" s="66" t="s">
        <v>7041</v>
      </c>
      <c r="F367" s="88" t="s">
        <v>7590</v>
      </c>
      <c r="G367" s="89" t="s">
        <v>7699</v>
      </c>
      <c r="H367" s="141" t="s">
        <v>7700</v>
      </c>
    </row>
    <row r="368" spans="1:8" ht="39.9" customHeight="1" x14ac:dyDescent="0.2">
      <c r="A368" s="57">
        <v>29</v>
      </c>
      <c r="B368" s="88" t="s">
        <v>7701</v>
      </c>
      <c r="C368" s="88" t="s">
        <v>7702</v>
      </c>
      <c r="D368" s="269" t="s">
        <v>137</v>
      </c>
      <c r="E368" s="66" t="s">
        <v>6977</v>
      </c>
      <c r="F368" s="88" t="s">
        <v>7590</v>
      </c>
      <c r="G368" s="89" t="s">
        <v>7703</v>
      </c>
      <c r="H368" s="141" t="s">
        <v>7704</v>
      </c>
    </row>
    <row r="369" spans="1:8" ht="39.9" customHeight="1" x14ac:dyDescent="0.2">
      <c r="A369" s="57">
        <v>30</v>
      </c>
      <c r="B369" s="88" t="s">
        <v>7705</v>
      </c>
      <c r="C369" s="88" t="s">
        <v>7706</v>
      </c>
      <c r="D369" s="269" t="s">
        <v>311</v>
      </c>
      <c r="E369" s="66" t="s">
        <v>6969</v>
      </c>
      <c r="F369" s="88" t="s">
        <v>7590</v>
      </c>
      <c r="G369" s="89" t="s">
        <v>7707</v>
      </c>
      <c r="H369" s="141" t="s">
        <v>7708</v>
      </c>
    </row>
    <row r="370" spans="1:8" ht="39.9" customHeight="1" x14ac:dyDescent="0.2">
      <c r="A370" s="57">
        <v>31</v>
      </c>
      <c r="B370" s="88" t="s">
        <v>7709</v>
      </c>
      <c r="C370" s="88" t="s">
        <v>7710</v>
      </c>
      <c r="D370" s="269" t="s">
        <v>233</v>
      </c>
      <c r="E370" s="66" t="s">
        <v>7711</v>
      </c>
      <c r="F370" s="88" t="s">
        <v>7590</v>
      </c>
      <c r="G370" s="89" t="s">
        <v>7712</v>
      </c>
      <c r="H370" s="141" t="s">
        <v>7713</v>
      </c>
    </row>
    <row r="371" spans="1:8" ht="39.9" customHeight="1" thickBot="1" x14ac:dyDescent="0.25">
      <c r="A371" s="57">
        <v>32</v>
      </c>
      <c r="B371" s="88" t="s">
        <v>7714</v>
      </c>
      <c r="C371" s="88" t="s">
        <v>7715</v>
      </c>
      <c r="D371" s="269" t="s">
        <v>140</v>
      </c>
      <c r="E371" s="66" t="s">
        <v>7716</v>
      </c>
      <c r="F371" s="88" t="s">
        <v>7590</v>
      </c>
      <c r="G371" s="89" t="s">
        <v>7717</v>
      </c>
      <c r="H371" s="141" t="s">
        <v>7718</v>
      </c>
    </row>
    <row r="372" spans="1:8" ht="39.9" customHeight="1" x14ac:dyDescent="0.2">
      <c r="A372" s="57">
        <v>33</v>
      </c>
      <c r="B372" s="88" t="s">
        <v>7719</v>
      </c>
      <c r="C372" s="88" t="s">
        <v>7720</v>
      </c>
      <c r="D372" s="269" t="s">
        <v>140</v>
      </c>
      <c r="E372" s="66" t="s">
        <v>6973</v>
      </c>
      <c r="F372" s="139" t="s">
        <v>7590</v>
      </c>
      <c r="G372" s="270" t="s">
        <v>7721</v>
      </c>
      <c r="H372" s="271" t="s">
        <v>7722</v>
      </c>
    </row>
    <row r="373" spans="1:8" ht="39.9" customHeight="1" x14ac:dyDescent="0.2">
      <c r="A373" s="57">
        <v>34</v>
      </c>
      <c r="B373" s="88" t="s">
        <v>7723</v>
      </c>
      <c r="C373" s="88" t="s">
        <v>7724</v>
      </c>
      <c r="D373" s="269" t="s">
        <v>274</v>
      </c>
      <c r="E373" s="66" t="s">
        <v>6973</v>
      </c>
      <c r="F373" s="88" t="s">
        <v>7590</v>
      </c>
      <c r="G373" s="89" t="s">
        <v>7725</v>
      </c>
      <c r="H373" s="141" t="s">
        <v>7726</v>
      </c>
    </row>
    <row r="374" spans="1:8" ht="39.9" customHeight="1" x14ac:dyDescent="0.2">
      <c r="A374" s="57">
        <v>35</v>
      </c>
      <c r="B374" s="88" t="s">
        <v>7727</v>
      </c>
      <c r="C374" s="88" t="s">
        <v>7728</v>
      </c>
      <c r="D374" s="269" t="s">
        <v>140</v>
      </c>
      <c r="E374" s="66" t="s">
        <v>6973</v>
      </c>
      <c r="F374" s="88" t="s">
        <v>7590</v>
      </c>
      <c r="G374" s="89" t="s">
        <v>7729</v>
      </c>
      <c r="H374" s="141" t="s">
        <v>7730</v>
      </c>
    </row>
    <row r="375" spans="1:8" ht="39.9" customHeight="1" x14ac:dyDescent="0.2">
      <c r="A375" s="57">
        <v>36</v>
      </c>
      <c r="B375" s="88" t="s">
        <v>7731</v>
      </c>
      <c r="C375" s="88" t="s">
        <v>7732</v>
      </c>
      <c r="D375" s="269" t="s">
        <v>606</v>
      </c>
      <c r="E375" s="66" t="s">
        <v>6975</v>
      </c>
      <c r="F375" s="88" t="s">
        <v>7590</v>
      </c>
      <c r="G375" s="89" t="s">
        <v>7733</v>
      </c>
      <c r="H375" s="141" t="s">
        <v>7734</v>
      </c>
    </row>
    <row r="376" spans="1:8" ht="39.9" customHeight="1" x14ac:dyDescent="0.2">
      <c r="A376" s="57">
        <v>37</v>
      </c>
      <c r="B376" s="88" t="s">
        <v>7735</v>
      </c>
      <c r="C376" s="88" t="s">
        <v>7414</v>
      </c>
      <c r="D376" s="269" t="s">
        <v>140</v>
      </c>
      <c r="E376" s="66" t="s">
        <v>6969</v>
      </c>
      <c r="F376" s="88" t="s">
        <v>7590</v>
      </c>
      <c r="G376" s="89" t="s">
        <v>7736</v>
      </c>
      <c r="H376" s="141" t="s">
        <v>7737</v>
      </c>
    </row>
    <row r="377" spans="1:8" ht="39.9" customHeight="1" x14ac:dyDescent="0.2">
      <c r="A377" s="57">
        <v>38</v>
      </c>
      <c r="B377" s="88" t="s">
        <v>7738</v>
      </c>
      <c r="C377" s="88" t="s">
        <v>7739</v>
      </c>
      <c r="D377" s="269" t="s">
        <v>1373</v>
      </c>
      <c r="E377" s="66" t="s">
        <v>6969</v>
      </c>
      <c r="F377" s="88" t="s">
        <v>7590</v>
      </c>
      <c r="G377" s="89" t="s">
        <v>7740</v>
      </c>
      <c r="H377" s="141" t="s">
        <v>7741</v>
      </c>
    </row>
    <row r="378" spans="1:8" ht="39.9" customHeight="1" x14ac:dyDescent="0.2">
      <c r="A378" s="57">
        <v>39</v>
      </c>
      <c r="B378" s="88" t="s">
        <v>7742</v>
      </c>
      <c r="C378" s="88" t="s">
        <v>7743</v>
      </c>
      <c r="D378" s="269" t="s">
        <v>179</v>
      </c>
      <c r="E378" s="66" t="s">
        <v>6966</v>
      </c>
      <c r="F378" s="88" t="s">
        <v>7590</v>
      </c>
      <c r="G378" s="89" t="s">
        <v>7744</v>
      </c>
      <c r="H378" s="141" t="s">
        <v>7745</v>
      </c>
    </row>
    <row r="379" spans="1:8" ht="39.9" customHeight="1" x14ac:dyDescent="0.2">
      <c r="A379" s="57">
        <v>40</v>
      </c>
      <c r="B379" s="88" t="s">
        <v>7746</v>
      </c>
      <c r="C379" s="88" t="s">
        <v>7747</v>
      </c>
      <c r="D379" s="269" t="s">
        <v>148</v>
      </c>
      <c r="E379" s="66" t="s">
        <v>7514</v>
      </c>
      <c r="F379" s="88" t="s">
        <v>7590</v>
      </c>
      <c r="G379" s="89" t="s">
        <v>7748</v>
      </c>
      <c r="H379" s="141" t="s">
        <v>7749</v>
      </c>
    </row>
    <row r="380" spans="1:8" ht="39.9" customHeight="1" x14ac:dyDescent="0.2">
      <c r="A380" s="57">
        <v>41</v>
      </c>
      <c r="B380" s="88" t="s">
        <v>7750</v>
      </c>
      <c r="C380" s="88" t="s">
        <v>7751</v>
      </c>
      <c r="D380" s="269" t="s">
        <v>156</v>
      </c>
      <c r="E380" s="66" t="s">
        <v>6969</v>
      </c>
      <c r="F380" s="88" t="s">
        <v>7590</v>
      </c>
      <c r="G380" s="89" t="s">
        <v>7752</v>
      </c>
      <c r="H380" s="141" t="s">
        <v>7753</v>
      </c>
    </row>
    <row r="381" spans="1:8" ht="39.9" customHeight="1" x14ac:dyDescent="0.2">
      <c r="A381" s="57">
        <v>42</v>
      </c>
      <c r="B381" s="88" t="s">
        <v>7754</v>
      </c>
      <c r="C381" s="88" t="s">
        <v>7755</v>
      </c>
      <c r="D381" s="269" t="s">
        <v>140</v>
      </c>
      <c r="E381" s="66" t="s">
        <v>6972</v>
      </c>
      <c r="F381" s="88" t="s">
        <v>7590</v>
      </c>
      <c r="G381" s="89" t="s">
        <v>7756</v>
      </c>
      <c r="H381" s="141" t="s">
        <v>7757</v>
      </c>
    </row>
    <row r="382" spans="1:8" ht="39.9" customHeight="1" x14ac:dyDescent="0.2">
      <c r="A382" s="57">
        <v>43</v>
      </c>
      <c r="B382" s="88" t="s">
        <v>7758</v>
      </c>
      <c r="C382" s="19" t="s">
        <v>7759</v>
      </c>
      <c r="D382" s="269" t="s">
        <v>626</v>
      </c>
      <c r="E382" s="66" t="s">
        <v>6969</v>
      </c>
      <c r="F382" s="88" t="s">
        <v>7590</v>
      </c>
      <c r="G382" s="89" t="s">
        <v>7760</v>
      </c>
      <c r="H382" s="141" t="s">
        <v>7761</v>
      </c>
    </row>
    <row r="383" spans="1:8" ht="39.9" customHeight="1" x14ac:dyDescent="0.2">
      <c r="A383" s="57">
        <v>44</v>
      </c>
      <c r="B383" s="88" t="s">
        <v>7762</v>
      </c>
      <c r="C383" s="88" t="s">
        <v>7763</v>
      </c>
      <c r="D383" s="269" t="s">
        <v>153</v>
      </c>
      <c r="E383" s="66" t="s">
        <v>6977</v>
      </c>
      <c r="F383" s="88" t="s">
        <v>7590</v>
      </c>
      <c r="G383" s="89" t="s">
        <v>7764</v>
      </c>
      <c r="H383" s="141" t="s">
        <v>7765</v>
      </c>
    </row>
    <row r="384" spans="1:8" ht="39.9" customHeight="1" x14ac:dyDescent="0.2">
      <c r="A384" s="57">
        <v>45</v>
      </c>
      <c r="B384" s="119" t="s">
        <v>7766</v>
      </c>
      <c r="C384" s="119" t="s">
        <v>7767</v>
      </c>
      <c r="D384" s="272" t="s">
        <v>7768</v>
      </c>
      <c r="E384" s="68" t="s">
        <v>7769</v>
      </c>
      <c r="F384" s="119" t="s">
        <v>7590</v>
      </c>
      <c r="G384" s="142" t="s">
        <v>7770</v>
      </c>
      <c r="H384" s="273" t="s">
        <v>7771</v>
      </c>
    </row>
    <row r="385" spans="1:8" ht="39.9" customHeight="1" x14ac:dyDescent="0.2">
      <c r="A385" s="57">
        <v>46</v>
      </c>
      <c r="B385" s="88" t="s">
        <v>7772</v>
      </c>
      <c r="C385" s="88" t="s">
        <v>7773</v>
      </c>
      <c r="D385" s="269" t="s">
        <v>182</v>
      </c>
      <c r="E385" s="66" t="s">
        <v>6971</v>
      </c>
      <c r="F385" s="88" t="s">
        <v>7590</v>
      </c>
      <c r="G385" s="89" t="s">
        <v>7774</v>
      </c>
      <c r="H385" s="88" t="s">
        <v>7775</v>
      </c>
    </row>
    <row r="386" spans="1:8" ht="39.9" customHeight="1" x14ac:dyDescent="0.2">
      <c r="A386" s="57">
        <v>47</v>
      </c>
      <c r="B386" s="88" t="s">
        <v>7776</v>
      </c>
      <c r="C386" s="88" t="s">
        <v>7777</v>
      </c>
      <c r="D386" s="269" t="s">
        <v>1111</v>
      </c>
      <c r="E386" s="66" t="s">
        <v>6968</v>
      </c>
      <c r="F386" s="88" t="s">
        <v>7590</v>
      </c>
      <c r="G386" s="89" t="s">
        <v>7778</v>
      </c>
      <c r="H386" s="88" t="s">
        <v>7779</v>
      </c>
    </row>
    <row r="387" spans="1:8" ht="39.9" customHeight="1" x14ac:dyDescent="0.2">
      <c r="A387" s="57">
        <v>48</v>
      </c>
      <c r="B387" s="88" t="s">
        <v>7780</v>
      </c>
      <c r="C387" s="88" t="s">
        <v>7781</v>
      </c>
      <c r="D387" s="269" t="s">
        <v>589</v>
      </c>
      <c r="E387" s="67" t="s">
        <v>6969</v>
      </c>
      <c r="F387" s="88" t="s">
        <v>7590</v>
      </c>
      <c r="G387" s="88" t="s">
        <v>7782</v>
      </c>
      <c r="H387" s="88" t="s">
        <v>7783</v>
      </c>
    </row>
    <row r="388" spans="1:8" ht="39.9" customHeight="1" x14ac:dyDescent="0.2">
      <c r="A388" s="57">
        <v>49</v>
      </c>
      <c r="B388" s="88" t="s">
        <v>7784</v>
      </c>
      <c r="C388" s="88" t="s">
        <v>7785</v>
      </c>
      <c r="D388" s="269" t="s">
        <v>168</v>
      </c>
      <c r="E388" s="67" t="s">
        <v>6946</v>
      </c>
      <c r="F388" s="88" t="s">
        <v>7590</v>
      </c>
      <c r="G388" s="88" t="s">
        <v>7786</v>
      </c>
      <c r="H388" s="88" t="s">
        <v>7787</v>
      </c>
    </row>
    <row r="389" spans="1:8" ht="39.9" customHeight="1" x14ac:dyDescent="0.2">
      <c r="A389" s="57">
        <v>50</v>
      </c>
      <c r="B389" s="88" t="s">
        <v>7788</v>
      </c>
      <c r="C389" s="88" t="s">
        <v>7789</v>
      </c>
      <c r="D389" s="269" t="s">
        <v>1362</v>
      </c>
      <c r="E389" s="67" t="s">
        <v>6975</v>
      </c>
      <c r="F389" s="88" t="s">
        <v>7590</v>
      </c>
      <c r="G389" s="88" t="s">
        <v>7790</v>
      </c>
      <c r="H389" s="88" t="s">
        <v>7791</v>
      </c>
    </row>
    <row r="390" spans="1:8" ht="39.9" customHeight="1" x14ac:dyDescent="0.2">
      <c r="A390" s="57">
        <v>51</v>
      </c>
      <c r="B390" s="88" t="s">
        <v>7792</v>
      </c>
      <c r="C390" s="88" t="s">
        <v>7793</v>
      </c>
      <c r="D390" s="269" t="s">
        <v>148</v>
      </c>
      <c r="E390" s="67" t="s">
        <v>6976</v>
      </c>
      <c r="F390" s="88" t="s">
        <v>7590</v>
      </c>
      <c r="G390" s="88" t="s">
        <v>7794</v>
      </c>
      <c r="H390" s="88" t="s">
        <v>7795</v>
      </c>
    </row>
    <row r="391" spans="1:8" ht="39.9" customHeight="1" x14ac:dyDescent="0.2">
      <c r="A391" s="57">
        <v>52</v>
      </c>
      <c r="B391" s="88" t="s">
        <v>7796</v>
      </c>
      <c r="C391" s="19" t="s">
        <v>7797</v>
      </c>
      <c r="D391" s="269" t="s">
        <v>589</v>
      </c>
      <c r="E391" s="67" t="s">
        <v>6968</v>
      </c>
      <c r="F391" s="88" t="s">
        <v>7590</v>
      </c>
      <c r="G391" s="88" t="s">
        <v>7798</v>
      </c>
      <c r="H391" s="88" t="s">
        <v>7799</v>
      </c>
    </row>
    <row r="392" spans="1:8" ht="39.9" customHeight="1" x14ac:dyDescent="0.2">
      <c r="A392" s="57"/>
      <c r="B392" s="274" t="s">
        <v>9155</v>
      </c>
      <c r="C392" s="212"/>
      <c r="D392" s="266"/>
      <c r="E392" s="212"/>
      <c r="F392" s="212"/>
      <c r="G392" s="212"/>
      <c r="H392" s="212"/>
    </row>
    <row r="393" spans="1:8" ht="39.9" customHeight="1" thickBot="1" x14ac:dyDescent="0.25">
      <c r="A393" s="57"/>
      <c r="B393" s="43" t="s">
        <v>5362</v>
      </c>
      <c r="C393" s="43" t="s">
        <v>5363</v>
      </c>
      <c r="D393" s="267" t="s">
        <v>5364</v>
      </c>
      <c r="E393" s="43" t="s">
        <v>5365</v>
      </c>
      <c r="F393" s="43" t="s">
        <v>5366</v>
      </c>
      <c r="G393" s="43" t="s">
        <v>5368</v>
      </c>
      <c r="H393" s="43" t="s">
        <v>5367</v>
      </c>
    </row>
    <row r="394" spans="1:8" ht="39.9" customHeight="1" thickTop="1" x14ac:dyDescent="0.2">
      <c r="A394" s="57">
        <v>1</v>
      </c>
      <c r="B394" s="60" t="s">
        <v>9156</v>
      </c>
      <c r="C394" s="60" t="s">
        <v>8999</v>
      </c>
      <c r="D394" s="252" t="s">
        <v>9000</v>
      </c>
      <c r="E394" s="239" t="s">
        <v>8396</v>
      </c>
      <c r="F394" s="60">
        <v>2017</v>
      </c>
      <c r="G394" s="166" t="s">
        <v>14137</v>
      </c>
      <c r="H394" s="60">
        <v>1123865865</v>
      </c>
    </row>
    <row r="395" spans="1:8" ht="39.9" customHeight="1" x14ac:dyDescent="0.2">
      <c r="A395" s="57">
        <v>2</v>
      </c>
      <c r="B395" s="17" t="s">
        <v>9001</v>
      </c>
      <c r="C395" s="17" t="s">
        <v>9002</v>
      </c>
      <c r="D395" s="253" t="s">
        <v>243</v>
      </c>
      <c r="E395" s="227" t="s">
        <v>8680</v>
      </c>
      <c r="F395" s="17">
        <v>2017</v>
      </c>
      <c r="G395" s="228" t="s">
        <v>14138</v>
      </c>
      <c r="H395" s="17">
        <v>1123865931</v>
      </c>
    </row>
    <row r="396" spans="1:8" ht="39.9" customHeight="1" x14ac:dyDescent="0.2">
      <c r="A396" s="57">
        <v>3</v>
      </c>
      <c r="B396" s="17" t="s">
        <v>9004</v>
      </c>
      <c r="C396" s="17" t="s">
        <v>9005</v>
      </c>
      <c r="D396" s="253" t="s">
        <v>582</v>
      </c>
      <c r="E396" s="227" t="s">
        <v>8583</v>
      </c>
      <c r="F396" s="17">
        <v>2017</v>
      </c>
      <c r="G396" s="228" t="s">
        <v>14139</v>
      </c>
      <c r="H396" s="17">
        <v>1123865873</v>
      </c>
    </row>
    <row r="397" spans="1:8" ht="39.9" customHeight="1" x14ac:dyDescent="0.2">
      <c r="A397" s="57">
        <v>4</v>
      </c>
      <c r="B397" s="17" t="s">
        <v>9007</v>
      </c>
      <c r="C397" s="17" t="s">
        <v>9008</v>
      </c>
      <c r="D397" s="253" t="s">
        <v>233</v>
      </c>
      <c r="E397" s="227" t="s">
        <v>8453</v>
      </c>
      <c r="F397" s="17">
        <v>2017</v>
      </c>
      <c r="G397" s="228" t="s">
        <v>14140</v>
      </c>
      <c r="H397" s="17">
        <v>1123865907</v>
      </c>
    </row>
    <row r="398" spans="1:8" ht="39.9" customHeight="1" x14ac:dyDescent="0.2">
      <c r="A398" s="57">
        <v>5</v>
      </c>
      <c r="B398" s="17" t="s">
        <v>9010</v>
      </c>
      <c r="C398" s="17" t="s">
        <v>9011</v>
      </c>
      <c r="D398" s="253" t="s">
        <v>582</v>
      </c>
      <c r="E398" s="227" t="s">
        <v>8480</v>
      </c>
      <c r="F398" s="17">
        <v>2017</v>
      </c>
      <c r="G398" s="228" t="s">
        <v>14141</v>
      </c>
      <c r="H398" s="17">
        <v>1123865857</v>
      </c>
    </row>
    <row r="399" spans="1:8" ht="39.9" customHeight="1" x14ac:dyDescent="0.2">
      <c r="A399" s="57">
        <v>6</v>
      </c>
      <c r="B399" s="17" t="s">
        <v>9013</v>
      </c>
      <c r="C399" s="17" t="s">
        <v>9014</v>
      </c>
      <c r="D399" s="253" t="s">
        <v>1822</v>
      </c>
      <c r="E399" s="227" t="s">
        <v>8411</v>
      </c>
      <c r="F399" s="17">
        <v>2017</v>
      </c>
      <c r="G399" s="228" t="s">
        <v>14142</v>
      </c>
      <c r="H399" s="17">
        <v>1123865915</v>
      </c>
    </row>
    <row r="400" spans="1:8" ht="39.9" customHeight="1" x14ac:dyDescent="0.2">
      <c r="A400" s="57">
        <v>7</v>
      </c>
      <c r="B400" s="17" t="s">
        <v>9016</v>
      </c>
      <c r="C400" s="17" t="s">
        <v>9017</v>
      </c>
      <c r="D400" s="253" t="s">
        <v>9018</v>
      </c>
      <c r="E400" s="227" t="s">
        <v>8654</v>
      </c>
      <c r="F400" s="17">
        <v>2017</v>
      </c>
      <c r="G400" s="228" t="s">
        <v>14143</v>
      </c>
      <c r="H400" s="17">
        <v>1123865980</v>
      </c>
    </row>
    <row r="401" spans="1:8" ht="39.9" customHeight="1" x14ac:dyDescent="0.2">
      <c r="A401" s="57">
        <v>8</v>
      </c>
      <c r="B401" s="17" t="s">
        <v>9020</v>
      </c>
      <c r="C401" s="17" t="s">
        <v>9021</v>
      </c>
      <c r="D401" s="253" t="s">
        <v>9022</v>
      </c>
      <c r="E401" s="227" t="s">
        <v>8448</v>
      </c>
      <c r="F401" s="17">
        <v>2017</v>
      </c>
      <c r="G401" s="228" t="s">
        <v>14144</v>
      </c>
      <c r="H401" s="17">
        <v>1211664329</v>
      </c>
    </row>
    <row r="402" spans="1:8" ht="39.9" customHeight="1" x14ac:dyDescent="0.2">
      <c r="A402" s="57">
        <v>9</v>
      </c>
      <c r="B402" s="17" t="s">
        <v>9024</v>
      </c>
      <c r="C402" s="17" t="s">
        <v>9025</v>
      </c>
      <c r="D402" s="253" t="s">
        <v>179</v>
      </c>
      <c r="E402" s="227" t="s">
        <v>8680</v>
      </c>
      <c r="F402" s="17">
        <v>2017</v>
      </c>
      <c r="G402" s="228" t="s">
        <v>14145</v>
      </c>
      <c r="H402" s="17">
        <v>1123866228</v>
      </c>
    </row>
    <row r="403" spans="1:8" ht="39.9" customHeight="1" x14ac:dyDescent="0.2">
      <c r="A403" s="57">
        <v>10</v>
      </c>
      <c r="B403" s="17" t="s">
        <v>9027</v>
      </c>
      <c r="C403" s="17" t="s">
        <v>9028</v>
      </c>
      <c r="D403" s="253" t="s">
        <v>233</v>
      </c>
      <c r="E403" s="227" t="s">
        <v>8391</v>
      </c>
      <c r="F403" s="17">
        <v>2017</v>
      </c>
      <c r="G403" s="228" t="s">
        <v>14146</v>
      </c>
      <c r="H403" s="17">
        <v>1123866236</v>
      </c>
    </row>
    <row r="404" spans="1:8" ht="39.9" customHeight="1" x14ac:dyDescent="0.2">
      <c r="A404" s="57">
        <v>11</v>
      </c>
      <c r="B404" s="17" t="s">
        <v>9030</v>
      </c>
      <c r="C404" s="17" t="s">
        <v>9031</v>
      </c>
      <c r="D404" s="253" t="s">
        <v>221</v>
      </c>
      <c r="E404" s="227" t="s">
        <v>8583</v>
      </c>
      <c r="F404" s="17">
        <v>2017</v>
      </c>
      <c r="G404" s="228" t="s">
        <v>14147</v>
      </c>
      <c r="H404" s="17">
        <v>1123866491</v>
      </c>
    </row>
    <row r="405" spans="1:8" ht="39.9" customHeight="1" x14ac:dyDescent="0.2">
      <c r="A405" s="57">
        <v>12</v>
      </c>
      <c r="B405" s="17" t="s">
        <v>9033</v>
      </c>
      <c r="C405" s="17" t="s">
        <v>9034</v>
      </c>
      <c r="D405" s="253" t="s">
        <v>1373</v>
      </c>
      <c r="E405" s="227" t="s">
        <v>8561</v>
      </c>
      <c r="F405" s="17">
        <v>2017</v>
      </c>
      <c r="G405" s="228" t="s">
        <v>14148</v>
      </c>
      <c r="H405" s="17">
        <v>1123866483</v>
      </c>
    </row>
    <row r="406" spans="1:8" ht="39.9" customHeight="1" x14ac:dyDescent="0.2">
      <c r="A406" s="57">
        <v>13</v>
      </c>
      <c r="B406" s="17" t="s">
        <v>9036</v>
      </c>
      <c r="C406" s="17" t="s">
        <v>9037</v>
      </c>
      <c r="D406" s="253" t="s">
        <v>638</v>
      </c>
      <c r="E406" s="227" t="s">
        <v>8744</v>
      </c>
      <c r="F406" s="17">
        <v>2017</v>
      </c>
      <c r="G406" s="228" t="s">
        <v>14149</v>
      </c>
      <c r="H406" s="17">
        <v>1123866509</v>
      </c>
    </row>
    <row r="407" spans="1:8" ht="39.9" customHeight="1" x14ac:dyDescent="0.2">
      <c r="A407" s="57">
        <v>14</v>
      </c>
      <c r="B407" s="17" t="s">
        <v>9039</v>
      </c>
      <c r="C407" s="17" t="s">
        <v>9040</v>
      </c>
      <c r="D407" s="253" t="s">
        <v>9041</v>
      </c>
      <c r="E407" s="227" t="s">
        <v>9042</v>
      </c>
      <c r="F407" s="17">
        <v>2017</v>
      </c>
      <c r="G407" s="228" t="s">
        <v>14150</v>
      </c>
      <c r="H407" s="17">
        <v>1211664345</v>
      </c>
    </row>
    <row r="408" spans="1:8" ht="39.9" customHeight="1" x14ac:dyDescent="0.2">
      <c r="A408" s="57">
        <v>15</v>
      </c>
      <c r="B408" s="17" t="s">
        <v>9044</v>
      </c>
      <c r="C408" s="17" t="s">
        <v>9045</v>
      </c>
      <c r="D408" s="253" t="s">
        <v>140</v>
      </c>
      <c r="E408" s="227" t="s">
        <v>9046</v>
      </c>
      <c r="F408" s="17">
        <v>2017</v>
      </c>
      <c r="G408" s="228" t="s">
        <v>14151</v>
      </c>
      <c r="H408" s="17">
        <v>1123866574</v>
      </c>
    </row>
    <row r="409" spans="1:8" ht="39.9" customHeight="1" x14ac:dyDescent="0.2">
      <c r="A409" s="57">
        <v>16</v>
      </c>
      <c r="B409" s="17" t="s">
        <v>9048</v>
      </c>
      <c r="C409" s="17" t="s">
        <v>8692</v>
      </c>
      <c r="D409" s="253" t="s">
        <v>274</v>
      </c>
      <c r="E409" s="227" t="s">
        <v>8504</v>
      </c>
      <c r="F409" s="17">
        <v>2017</v>
      </c>
      <c r="G409" s="228" t="s">
        <v>14152</v>
      </c>
      <c r="H409" s="17">
        <v>1123866517</v>
      </c>
    </row>
    <row r="410" spans="1:8" ht="39.9" customHeight="1" x14ac:dyDescent="0.2">
      <c r="A410" s="57">
        <v>17</v>
      </c>
      <c r="B410" s="17" t="s">
        <v>9050</v>
      </c>
      <c r="C410" s="17" t="s">
        <v>9051</v>
      </c>
      <c r="D410" s="253" t="s">
        <v>137</v>
      </c>
      <c r="E410" s="227" t="s">
        <v>8654</v>
      </c>
      <c r="F410" s="17">
        <v>2017</v>
      </c>
      <c r="G410" s="228" t="s">
        <v>14153</v>
      </c>
      <c r="H410" s="17">
        <v>1123866525</v>
      </c>
    </row>
    <row r="411" spans="1:8" ht="39.9" customHeight="1" x14ac:dyDescent="0.2">
      <c r="A411" s="57">
        <v>18</v>
      </c>
      <c r="B411" s="17" t="s">
        <v>9053</v>
      </c>
      <c r="C411" s="17" t="s">
        <v>9054</v>
      </c>
      <c r="D411" s="253" t="s">
        <v>626</v>
      </c>
      <c r="E411" s="227" t="s">
        <v>8434</v>
      </c>
      <c r="F411" s="17">
        <v>2017</v>
      </c>
      <c r="G411" s="228" t="s">
        <v>14154</v>
      </c>
      <c r="H411" s="17">
        <v>1123866533</v>
      </c>
    </row>
    <row r="412" spans="1:8" ht="39.9" customHeight="1" x14ac:dyDescent="0.2">
      <c r="A412" s="57">
        <v>19</v>
      </c>
      <c r="B412" s="17" t="s">
        <v>9056</v>
      </c>
      <c r="C412" s="17" t="s">
        <v>8725</v>
      </c>
      <c r="D412" s="253" t="s">
        <v>140</v>
      </c>
      <c r="E412" s="227" t="s">
        <v>8439</v>
      </c>
      <c r="F412" s="17">
        <v>2017</v>
      </c>
      <c r="G412" s="228" t="s">
        <v>14155</v>
      </c>
      <c r="H412" s="17">
        <v>1123866558</v>
      </c>
    </row>
    <row r="413" spans="1:8" ht="39.9" customHeight="1" x14ac:dyDescent="0.2">
      <c r="A413" s="57">
        <v>20</v>
      </c>
      <c r="B413" s="17" t="s">
        <v>9058</v>
      </c>
      <c r="C413" s="17" t="s">
        <v>9059</v>
      </c>
      <c r="D413" s="253" t="s">
        <v>623</v>
      </c>
      <c r="E413" s="227" t="s">
        <v>8522</v>
      </c>
      <c r="F413" s="17">
        <v>2017</v>
      </c>
      <c r="G413" s="228" t="s">
        <v>14156</v>
      </c>
      <c r="H413" s="17">
        <v>1123866608</v>
      </c>
    </row>
    <row r="414" spans="1:8" ht="39.9" customHeight="1" x14ac:dyDescent="0.2">
      <c r="A414" s="57">
        <v>21</v>
      </c>
      <c r="B414" s="17" t="s">
        <v>9061</v>
      </c>
      <c r="C414" s="17" t="s">
        <v>9062</v>
      </c>
      <c r="D414" s="253" t="s">
        <v>233</v>
      </c>
      <c r="E414" s="227" t="s">
        <v>8744</v>
      </c>
      <c r="F414" s="17">
        <v>2017</v>
      </c>
      <c r="G414" s="228" t="s">
        <v>14157</v>
      </c>
      <c r="H414" s="17">
        <v>1211664337</v>
      </c>
    </row>
    <row r="415" spans="1:8" ht="39.9" customHeight="1" x14ac:dyDescent="0.2">
      <c r="A415" s="57">
        <v>22</v>
      </c>
      <c r="B415" s="17" t="s">
        <v>9064</v>
      </c>
      <c r="C415" s="17" t="s">
        <v>9065</v>
      </c>
      <c r="D415" s="253" t="s">
        <v>140</v>
      </c>
      <c r="E415" s="227" t="s">
        <v>8453</v>
      </c>
      <c r="F415" s="17">
        <v>2017</v>
      </c>
      <c r="G415" s="228" t="s">
        <v>14158</v>
      </c>
      <c r="H415" s="17">
        <v>1123866541</v>
      </c>
    </row>
    <row r="416" spans="1:8" ht="39.9" customHeight="1" x14ac:dyDescent="0.2">
      <c r="A416" s="57">
        <v>23</v>
      </c>
      <c r="B416" s="17" t="s">
        <v>9067</v>
      </c>
      <c r="C416" s="17" t="s">
        <v>9068</v>
      </c>
      <c r="D416" s="253" t="s">
        <v>140</v>
      </c>
      <c r="E416" s="227" t="s">
        <v>8448</v>
      </c>
      <c r="F416" s="17">
        <v>2017</v>
      </c>
      <c r="G416" s="228" t="s">
        <v>14159</v>
      </c>
      <c r="H416" s="17">
        <v>1123866582</v>
      </c>
    </row>
    <row r="417" spans="1:8" ht="39.9" customHeight="1" x14ac:dyDescent="0.2">
      <c r="A417" s="57">
        <v>24</v>
      </c>
      <c r="B417" s="17" t="s">
        <v>9070</v>
      </c>
      <c r="C417" s="17" t="s">
        <v>9071</v>
      </c>
      <c r="D417" s="253" t="s">
        <v>579</v>
      </c>
      <c r="E417" s="227" t="s">
        <v>8401</v>
      </c>
      <c r="F417" s="17">
        <v>2017</v>
      </c>
      <c r="G417" s="228" t="s">
        <v>14160</v>
      </c>
      <c r="H417" s="17">
        <v>1123866590</v>
      </c>
    </row>
    <row r="418" spans="1:8" ht="39.9" customHeight="1" x14ac:dyDescent="0.2">
      <c r="A418" s="57">
        <v>25</v>
      </c>
      <c r="B418" s="17" t="s">
        <v>9073</v>
      </c>
      <c r="C418" s="17" t="s">
        <v>9074</v>
      </c>
      <c r="D418" s="253" t="s">
        <v>626</v>
      </c>
      <c r="E418" s="227" t="s">
        <v>8371</v>
      </c>
      <c r="F418" s="17">
        <v>2017</v>
      </c>
      <c r="G418" s="228" t="s">
        <v>14161</v>
      </c>
      <c r="H418" s="17">
        <v>1123866566</v>
      </c>
    </row>
    <row r="419" spans="1:8" ht="39.9" customHeight="1" x14ac:dyDescent="0.2">
      <c r="A419" s="57">
        <v>26</v>
      </c>
      <c r="B419" s="17" t="s">
        <v>9076</v>
      </c>
      <c r="C419" s="17" t="s">
        <v>9077</v>
      </c>
      <c r="D419" s="253" t="s">
        <v>140</v>
      </c>
      <c r="E419" s="227" t="s">
        <v>8726</v>
      </c>
      <c r="F419" s="17">
        <v>2017</v>
      </c>
      <c r="G419" s="228" t="s">
        <v>14162</v>
      </c>
      <c r="H419" s="17">
        <v>1123866616</v>
      </c>
    </row>
    <row r="420" spans="1:8" ht="39.9" customHeight="1" x14ac:dyDescent="0.2">
      <c r="A420" s="57">
        <v>27</v>
      </c>
      <c r="B420" s="17" t="s">
        <v>9079</v>
      </c>
      <c r="C420" s="17" t="s">
        <v>9080</v>
      </c>
      <c r="D420" s="253" t="s">
        <v>269</v>
      </c>
      <c r="E420" s="227" t="s">
        <v>8680</v>
      </c>
      <c r="F420" s="17">
        <v>2017</v>
      </c>
      <c r="G420" s="228" t="s">
        <v>14163</v>
      </c>
      <c r="H420" s="17">
        <v>1123866426</v>
      </c>
    </row>
    <row r="421" spans="1:8" ht="39.9" customHeight="1" x14ac:dyDescent="0.2">
      <c r="A421" s="57">
        <v>28</v>
      </c>
      <c r="B421" s="17" t="s">
        <v>9082</v>
      </c>
      <c r="C421" s="17" t="s">
        <v>9083</v>
      </c>
      <c r="D421" s="253" t="s">
        <v>1734</v>
      </c>
      <c r="E421" s="227" t="s">
        <v>8583</v>
      </c>
      <c r="F421" s="17">
        <v>2017</v>
      </c>
      <c r="G421" s="228" t="s">
        <v>14164</v>
      </c>
      <c r="H421" s="17">
        <v>1123866418</v>
      </c>
    </row>
    <row r="422" spans="1:8" ht="39.9" customHeight="1" x14ac:dyDescent="0.2">
      <c r="A422" s="57">
        <v>29</v>
      </c>
      <c r="B422" s="17" t="s">
        <v>9085</v>
      </c>
      <c r="C422" s="17" t="s">
        <v>9086</v>
      </c>
      <c r="D422" s="253" t="s">
        <v>243</v>
      </c>
      <c r="E422" s="227" t="s">
        <v>8480</v>
      </c>
      <c r="F422" s="17">
        <v>2017</v>
      </c>
      <c r="G422" s="228" t="s">
        <v>14165</v>
      </c>
      <c r="H422" s="17">
        <v>1123866467</v>
      </c>
    </row>
    <row r="423" spans="1:8" ht="39.9" customHeight="1" x14ac:dyDescent="0.2">
      <c r="A423" s="57">
        <v>30</v>
      </c>
      <c r="B423" s="17" t="s">
        <v>9088</v>
      </c>
      <c r="C423" s="17" t="s">
        <v>9089</v>
      </c>
      <c r="D423" s="253" t="s">
        <v>1867</v>
      </c>
      <c r="E423" s="227" t="s">
        <v>8448</v>
      </c>
      <c r="F423" s="17">
        <v>2017</v>
      </c>
      <c r="G423" s="228" t="s">
        <v>14166</v>
      </c>
      <c r="H423" s="17">
        <v>1123866475</v>
      </c>
    </row>
    <row r="424" spans="1:8" ht="39.9" customHeight="1" x14ac:dyDescent="0.2">
      <c r="A424" s="57">
        <v>31</v>
      </c>
      <c r="B424" s="17" t="s">
        <v>9091</v>
      </c>
      <c r="C424" s="17" t="s">
        <v>9092</v>
      </c>
      <c r="D424" s="253" t="s">
        <v>564</v>
      </c>
      <c r="E424" s="227" t="s">
        <v>8371</v>
      </c>
      <c r="F424" s="17">
        <v>2017</v>
      </c>
      <c r="G424" s="228" t="s">
        <v>14167</v>
      </c>
      <c r="H424" s="17">
        <v>1123866459</v>
      </c>
    </row>
    <row r="425" spans="1:8" ht="39.9" customHeight="1" x14ac:dyDescent="0.2">
      <c r="A425" s="57">
        <v>32</v>
      </c>
      <c r="B425" s="17" t="s">
        <v>9094</v>
      </c>
      <c r="C425" s="17" t="s">
        <v>9095</v>
      </c>
      <c r="D425" s="253" t="s">
        <v>256</v>
      </c>
      <c r="E425" s="227" t="s">
        <v>8439</v>
      </c>
      <c r="F425" s="17">
        <v>2017</v>
      </c>
      <c r="G425" s="228" t="s">
        <v>14168</v>
      </c>
      <c r="H425" s="17">
        <v>1123866434</v>
      </c>
    </row>
    <row r="426" spans="1:8" ht="39.9" customHeight="1" x14ac:dyDescent="0.2">
      <c r="A426" s="57">
        <v>33</v>
      </c>
      <c r="B426" s="17" t="s">
        <v>9097</v>
      </c>
      <c r="C426" s="17" t="s">
        <v>9098</v>
      </c>
      <c r="D426" s="253" t="s">
        <v>143</v>
      </c>
      <c r="E426" s="227" t="s">
        <v>8366</v>
      </c>
      <c r="F426" s="17">
        <v>2017</v>
      </c>
      <c r="G426" s="228" t="s">
        <v>14169</v>
      </c>
      <c r="H426" s="17">
        <v>1123866442</v>
      </c>
    </row>
    <row r="427" spans="1:8" ht="39.9" customHeight="1" x14ac:dyDescent="0.2">
      <c r="A427" s="57">
        <v>34</v>
      </c>
      <c r="B427" s="17" t="s">
        <v>9100</v>
      </c>
      <c r="C427" s="17" t="s">
        <v>9101</v>
      </c>
      <c r="D427" s="253" t="s">
        <v>137</v>
      </c>
      <c r="E427" s="227" t="s">
        <v>8448</v>
      </c>
      <c r="F427" s="17">
        <v>2017</v>
      </c>
      <c r="G427" s="228" t="s">
        <v>14170</v>
      </c>
      <c r="H427" s="17">
        <v>1123866624</v>
      </c>
    </row>
    <row r="428" spans="1:8" ht="39.9" customHeight="1" x14ac:dyDescent="0.2">
      <c r="A428" s="57">
        <v>35</v>
      </c>
      <c r="B428" s="17" t="s">
        <v>9103</v>
      </c>
      <c r="C428" s="17" t="s">
        <v>9104</v>
      </c>
      <c r="D428" s="253" t="s">
        <v>1362</v>
      </c>
      <c r="E428" s="227" t="s">
        <v>8548</v>
      </c>
      <c r="F428" s="17">
        <v>2017</v>
      </c>
      <c r="G428" s="228" t="s">
        <v>14171</v>
      </c>
      <c r="H428" s="17">
        <v>1123866715</v>
      </c>
    </row>
    <row r="429" spans="1:8" ht="39.9" customHeight="1" x14ac:dyDescent="0.2">
      <c r="A429" s="57">
        <v>36</v>
      </c>
      <c r="B429" s="17" t="s">
        <v>9106</v>
      </c>
      <c r="C429" s="17" t="s">
        <v>9107</v>
      </c>
      <c r="D429" s="253" t="s">
        <v>1362</v>
      </c>
      <c r="E429" s="227" t="s">
        <v>8366</v>
      </c>
      <c r="F429" s="17">
        <v>2017</v>
      </c>
      <c r="G429" s="228" t="s">
        <v>14172</v>
      </c>
      <c r="H429" s="17">
        <v>1123866723</v>
      </c>
    </row>
    <row r="430" spans="1:8" ht="39.9" customHeight="1" x14ac:dyDescent="0.2">
      <c r="A430" s="57">
        <v>37</v>
      </c>
      <c r="B430" s="17" t="s">
        <v>9109</v>
      </c>
      <c r="C430" s="17" t="s">
        <v>9110</v>
      </c>
      <c r="D430" s="253" t="s">
        <v>9111</v>
      </c>
      <c r="E430" s="227" t="s">
        <v>8396</v>
      </c>
      <c r="F430" s="17">
        <v>2017</v>
      </c>
      <c r="G430" s="228" t="s">
        <v>14173</v>
      </c>
      <c r="H430" s="17">
        <v>1211664360</v>
      </c>
    </row>
    <row r="431" spans="1:8" ht="39.9" customHeight="1" x14ac:dyDescent="0.2">
      <c r="A431" s="57">
        <v>38</v>
      </c>
      <c r="B431" s="17" t="s">
        <v>9113</v>
      </c>
      <c r="C431" s="17" t="s">
        <v>9114</v>
      </c>
      <c r="D431" s="253" t="s">
        <v>1362</v>
      </c>
      <c r="E431" s="227" t="s">
        <v>8386</v>
      </c>
      <c r="F431" s="17">
        <v>2017</v>
      </c>
      <c r="G431" s="228" t="s">
        <v>14174</v>
      </c>
      <c r="H431" s="17">
        <v>1123866731</v>
      </c>
    </row>
    <row r="432" spans="1:8" ht="39.9" customHeight="1" x14ac:dyDescent="0.2">
      <c r="A432" s="57">
        <v>39</v>
      </c>
      <c r="B432" s="17" t="s">
        <v>9116</v>
      </c>
      <c r="C432" s="17" t="s">
        <v>9117</v>
      </c>
      <c r="D432" s="253" t="s">
        <v>311</v>
      </c>
      <c r="E432" s="227" t="s">
        <v>8453</v>
      </c>
      <c r="F432" s="17">
        <v>2017</v>
      </c>
      <c r="G432" s="228" t="s">
        <v>14175</v>
      </c>
      <c r="H432" s="17">
        <v>1123866749</v>
      </c>
    </row>
    <row r="433" spans="1:8" ht="39.9" customHeight="1" x14ac:dyDescent="0.2">
      <c r="A433" s="57">
        <v>40</v>
      </c>
      <c r="B433" s="17" t="s">
        <v>9119</v>
      </c>
      <c r="C433" s="17" t="s">
        <v>9120</v>
      </c>
      <c r="D433" s="253" t="s">
        <v>230</v>
      </c>
      <c r="E433" s="227" t="s">
        <v>8448</v>
      </c>
      <c r="F433" s="17">
        <v>2017</v>
      </c>
      <c r="G433" s="228" t="s">
        <v>14176</v>
      </c>
      <c r="H433" s="17">
        <v>1123866798</v>
      </c>
    </row>
    <row r="434" spans="1:8" ht="39.9" customHeight="1" x14ac:dyDescent="0.2">
      <c r="A434" s="57">
        <v>41</v>
      </c>
      <c r="B434" s="17" t="s">
        <v>9122</v>
      </c>
      <c r="C434" s="17" t="s">
        <v>9123</v>
      </c>
      <c r="D434" s="253" t="s">
        <v>140</v>
      </c>
      <c r="E434" s="227" t="s">
        <v>8376</v>
      </c>
      <c r="F434" s="17">
        <v>2017</v>
      </c>
      <c r="G434" s="228" t="s">
        <v>14177</v>
      </c>
      <c r="H434" s="17">
        <v>1123866764</v>
      </c>
    </row>
    <row r="435" spans="1:8" ht="39.9" customHeight="1" x14ac:dyDescent="0.2">
      <c r="A435" s="57">
        <v>42</v>
      </c>
      <c r="B435" s="17" t="s">
        <v>9125</v>
      </c>
      <c r="C435" s="17" t="s">
        <v>9126</v>
      </c>
      <c r="D435" s="253" t="s">
        <v>140</v>
      </c>
      <c r="E435" s="227" t="s">
        <v>8548</v>
      </c>
      <c r="F435" s="17">
        <v>2017</v>
      </c>
      <c r="G435" s="228" t="s">
        <v>14178</v>
      </c>
      <c r="H435" s="17">
        <v>1123866756</v>
      </c>
    </row>
    <row r="436" spans="1:8" ht="39.9" customHeight="1" x14ac:dyDescent="0.2">
      <c r="A436" s="57">
        <v>43</v>
      </c>
      <c r="B436" s="17" t="s">
        <v>9128</v>
      </c>
      <c r="C436" s="17" t="s">
        <v>9129</v>
      </c>
      <c r="D436" s="253" t="s">
        <v>156</v>
      </c>
      <c r="E436" s="227" t="s">
        <v>8366</v>
      </c>
      <c r="F436" s="17">
        <v>2017</v>
      </c>
      <c r="G436" s="228" t="s">
        <v>14179</v>
      </c>
      <c r="H436" s="17">
        <v>1123866772</v>
      </c>
    </row>
    <row r="437" spans="1:8" ht="39.9" customHeight="1" x14ac:dyDescent="0.2">
      <c r="A437" s="57">
        <v>44</v>
      </c>
      <c r="B437" s="17" t="s">
        <v>9131</v>
      </c>
      <c r="C437" s="17" t="s">
        <v>9132</v>
      </c>
      <c r="D437" s="253" t="s">
        <v>140</v>
      </c>
      <c r="E437" s="227" t="s">
        <v>9133</v>
      </c>
      <c r="F437" s="17">
        <v>2017</v>
      </c>
      <c r="G437" s="228" t="s">
        <v>14180</v>
      </c>
      <c r="H437" s="17">
        <v>1211664352</v>
      </c>
    </row>
    <row r="438" spans="1:8" ht="39.9" customHeight="1" x14ac:dyDescent="0.2">
      <c r="A438" s="57">
        <v>45</v>
      </c>
      <c r="B438" s="17" t="s">
        <v>9135</v>
      </c>
      <c r="C438" s="17" t="s">
        <v>9136</v>
      </c>
      <c r="D438" s="253" t="s">
        <v>243</v>
      </c>
      <c r="E438" s="227" t="s">
        <v>8376</v>
      </c>
      <c r="F438" s="17">
        <v>2017</v>
      </c>
      <c r="G438" s="228" t="s">
        <v>14181</v>
      </c>
      <c r="H438" s="17">
        <v>1123866673</v>
      </c>
    </row>
    <row r="439" spans="1:8" ht="39.9" customHeight="1" x14ac:dyDescent="0.2">
      <c r="A439" s="57">
        <v>46</v>
      </c>
      <c r="B439" s="17" t="s">
        <v>9138</v>
      </c>
      <c r="C439" s="17" t="s">
        <v>9139</v>
      </c>
      <c r="D439" s="253" t="s">
        <v>1794</v>
      </c>
      <c r="E439" s="227" t="s">
        <v>8425</v>
      </c>
      <c r="F439" s="17">
        <v>2017</v>
      </c>
      <c r="G439" s="228" t="s">
        <v>14182</v>
      </c>
      <c r="H439" s="17">
        <v>1211664378</v>
      </c>
    </row>
    <row r="440" spans="1:8" ht="39.9" customHeight="1" x14ac:dyDescent="0.2">
      <c r="A440" s="57">
        <v>47</v>
      </c>
      <c r="B440" s="17" t="s">
        <v>9141</v>
      </c>
      <c r="C440" s="17" t="s">
        <v>9142</v>
      </c>
      <c r="D440" s="253" t="s">
        <v>9143</v>
      </c>
      <c r="E440" s="227" t="s">
        <v>8406</v>
      </c>
      <c r="F440" s="17">
        <v>2017</v>
      </c>
      <c r="G440" s="228" t="s">
        <v>14183</v>
      </c>
      <c r="H440" s="17">
        <v>1123866657</v>
      </c>
    </row>
    <row r="441" spans="1:8" ht="39.9" customHeight="1" x14ac:dyDescent="0.2">
      <c r="A441" s="57">
        <v>48</v>
      </c>
      <c r="B441" s="17" t="s">
        <v>9145</v>
      </c>
      <c r="C441" s="17" t="s">
        <v>9146</v>
      </c>
      <c r="D441" s="253" t="s">
        <v>269</v>
      </c>
      <c r="E441" s="227" t="s">
        <v>8371</v>
      </c>
      <c r="F441" s="17">
        <v>2017</v>
      </c>
      <c r="G441" s="228" t="s">
        <v>14184</v>
      </c>
      <c r="H441" s="17">
        <v>1123866665</v>
      </c>
    </row>
    <row r="442" spans="1:8" ht="39.9" customHeight="1" x14ac:dyDescent="0.2">
      <c r="A442" s="57">
        <v>49</v>
      </c>
      <c r="B442" s="17" t="s">
        <v>9148</v>
      </c>
      <c r="C442" s="17" t="s">
        <v>9149</v>
      </c>
      <c r="D442" s="253" t="s">
        <v>626</v>
      </c>
      <c r="E442" s="227" t="s">
        <v>8371</v>
      </c>
      <c r="F442" s="17">
        <v>2017</v>
      </c>
      <c r="G442" s="228" t="s">
        <v>14185</v>
      </c>
      <c r="H442" s="17">
        <v>1123866707</v>
      </c>
    </row>
    <row r="443" spans="1:8" ht="39.9" customHeight="1" x14ac:dyDescent="0.2">
      <c r="A443" s="57">
        <v>50</v>
      </c>
      <c r="B443" s="17" t="s">
        <v>9151</v>
      </c>
      <c r="C443" s="17" t="s">
        <v>8734</v>
      </c>
      <c r="D443" s="253" t="s">
        <v>269</v>
      </c>
      <c r="E443" s="227" t="s">
        <v>8548</v>
      </c>
      <c r="F443" s="17">
        <v>2017</v>
      </c>
      <c r="G443" s="228" t="s">
        <v>14186</v>
      </c>
      <c r="H443" s="17">
        <v>1123866681</v>
      </c>
    </row>
    <row r="444" spans="1:8" ht="39.9" customHeight="1" x14ac:dyDescent="0.2">
      <c r="A444" s="57">
        <v>51</v>
      </c>
      <c r="B444" s="17" t="s">
        <v>9153</v>
      </c>
      <c r="C444" s="17" t="s">
        <v>9154</v>
      </c>
      <c r="D444" s="253" t="s">
        <v>140</v>
      </c>
      <c r="E444" s="227" t="s">
        <v>8439</v>
      </c>
      <c r="F444" s="17">
        <v>2017</v>
      </c>
      <c r="G444" s="228" t="s">
        <v>14187</v>
      </c>
      <c r="H444" s="17">
        <v>1211664410</v>
      </c>
    </row>
    <row r="445" spans="1:8" ht="39.9" customHeight="1" x14ac:dyDescent="0.2">
      <c r="A445" s="57"/>
      <c r="B445" s="274" t="s">
        <v>11069</v>
      </c>
      <c r="C445" s="212"/>
      <c r="D445" s="266"/>
      <c r="E445" s="212"/>
      <c r="F445" s="212"/>
      <c r="G445" s="212"/>
      <c r="H445" s="212"/>
    </row>
    <row r="446" spans="1:8" ht="39.9" customHeight="1" thickBot="1" x14ac:dyDescent="0.25">
      <c r="A446" s="57"/>
      <c r="B446" s="43" t="s">
        <v>5362</v>
      </c>
      <c r="C446" s="43" t="s">
        <v>5363</v>
      </c>
      <c r="D446" s="267" t="s">
        <v>5364</v>
      </c>
      <c r="E446" s="43" t="s">
        <v>5365</v>
      </c>
      <c r="F446" s="43" t="s">
        <v>5366</v>
      </c>
      <c r="G446" s="43" t="s">
        <v>5368</v>
      </c>
      <c r="H446" s="43" t="s">
        <v>5367</v>
      </c>
    </row>
    <row r="447" spans="1:8" ht="39.9" customHeight="1" thickTop="1" x14ac:dyDescent="0.2">
      <c r="A447" s="57">
        <v>1</v>
      </c>
      <c r="B447" s="60" t="s">
        <v>10938</v>
      </c>
      <c r="C447" s="60" t="s">
        <v>10939</v>
      </c>
      <c r="D447" s="252" t="s">
        <v>10940</v>
      </c>
      <c r="E447" s="59">
        <v>43709</v>
      </c>
      <c r="F447" s="60">
        <v>2020</v>
      </c>
      <c r="G447" s="60" t="s">
        <v>10941</v>
      </c>
      <c r="H447" s="60">
        <v>1123929190</v>
      </c>
    </row>
    <row r="448" spans="1:8" ht="39.9" customHeight="1" x14ac:dyDescent="0.2">
      <c r="A448" s="57">
        <v>2</v>
      </c>
      <c r="B448" s="17" t="s">
        <v>10942</v>
      </c>
      <c r="C448" s="17" t="s">
        <v>10943</v>
      </c>
      <c r="D448" s="253" t="s">
        <v>10944</v>
      </c>
      <c r="E448" s="56">
        <v>43831</v>
      </c>
      <c r="F448" s="17">
        <v>2020</v>
      </c>
      <c r="G448" s="17" t="s">
        <v>9003</v>
      </c>
      <c r="H448" s="17">
        <v>1123929216</v>
      </c>
    </row>
    <row r="449" spans="1:8" ht="39.9" customHeight="1" x14ac:dyDescent="0.2">
      <c r="A449" s="57">
        <v>3</v>
      </c>
      <c r="B449" s="17" t="s">
        <v>10945</v>
      </c>
      <c r="C449" s="17" t="s">
        <v>10946</v>
      </c>
      <c r="D449" s="253" t="s">
        <v>10948</v>
      </c>
      <c r="E449" s="56">
        <v>43556</v>
      </c>
      <c r="F449" s="17">
        <v>2020</v>
      </c>
      <c r="G449" s="17" t="s">
        <v>9006</v>
      </c>
      <c r="H449" s="17">
        <v>1123929208</v>
      </c>
    </row>
    <row r="450" spans="1:8" ht="39.9" customHeight="1" x14ac:dyDescent="0.2">
      <c r="A450" s="57">
        <v>4</v>
      </c>
      <c r="B450" s="17" t="s">
        <v>10947</v>
      </c>
      <c r="C450" s="17" t="s">
        <v>10952</v>
      </c>
      <c r="D450" s="253" t="s">
        <v>10949</v>
      </c>
      <c r="E450" s="56">
        <v>43586</v>
      </c>
      <c r="F450" s="17">
        <v>2020</v>
      </c>
      <c r="G450" s="17" t="s">
        <v>9009</v>
      </c>
      <c r="H450" s="17">
        <v>1211910987</v>
      </c>
    </row>
    <row r="451" spans="1:8" ht="39.9" customHeight="1" x14ac:dyDescent="0.2">
      <c r="A451" s="57">
        <v>5</v>
      </c>
      <c r="B451" s="17" t="s">
        <v>10950</v>
      </c>
      <c r="C451" s="17" t="s">
        <v>10951</v>
      </c>
      <c r="D451" s="253" t="s">
        <v>10953</v>
      </c>
      <c r="E451" s="56">
        <v>43739</v>
      </c>
      <c r="F451" s="17">
        <v>2020</v>
      </c>
      <c r="G451" s="17" t="s">
        <v>9012</v>
      </c>
      <c r="H451" s="17">
        <v>1123929224</v>
      </c>
    </row>
    <row r="452" spans="1:8" ht="39.9" customHeight="1" x14ac:dyDescent="0.2">
      <c r="A452" s="57">
        <v>6</v>
      </c>
      <c r="B452" s="17" t="s">
        <v>10954</v>
      </c>
      <c r="C452" s="17" t="s">
        <v>10955</v>
      </c>
      <c r="D452" s="253" t="s">
        <v>10949</v>
      </c>
      <c r="E452" s="56">
        <v>43891</v>
      </c>
      <c r="F452" s="17">
        <v>2020</v>
      </c>
      <c r="G452" s="17" t="s">
        <v>9015</v>
      </c>
      <c r="H452" s="17">
        <v>1123929232</v>
      </c>
    </row>
    <row r="453" spans="1:8" ht="39.9" customHeight="1" x14ac:dyDescent="0.2">
      <c r="A453" s="57">
        <v>7</v>
      </c>
      <c r="B453" s="17" t="s">
        <v>10956</v>
      </c>
      <c r="C453" s="17" t="s">
        <v>10957</v>
      </c>
      <c r="D453" s="253" t="s">
        <v>10958</v>
      </c>
      <c r="E453" s="56">
        <v>43466</v>
      </c>
      <c r="F453" s="17">
        <v>2020</v>
      </c>
      <c r="G453" s="17" t="s">
        <v>9019</v>
      </c>
      <c r="H453" s="17">
        <v>1123929240</v>
      </c>
    </row>
    <row r="454" spans="1:8" ht="39.9" customHeight="1" x14ac:dyDescent="0.2">
      <c r="A454" s="57">
        <v>8</v>
      </c>
      <c r="B454" s="17" t="s">
        <v>10959</v>
      </c>
      <c r="C454" s="17" t="s">
        <v>10960</v>
      </c>
      <c r="D454" s="253" t="s">
        <v>10961</v>
      </c>
      <c r="E454" s="56">
        <v>43709</v>
      </c>
      <c r="F454" s="17">
        <v>2020</v>
      </c>
      <c r="G454" s="17" t="s">
        <v>9023</v>
      </c>
      <c r="H454" s="17">
        <v>1123929257</v>
      </c>
    </row>
    <row r="455" spans="1:8" ht="39.9" customHeight="1" x14ac:dyDescent="0.2">
      <c r="A455" s="57">
        <v>9</v>
      </c>
      <c r="B455" s="17" t="s">
        <v>10962</v>
      </c>
      <c r="C455" s="17" t="s">
        <v>10963</v>
      </c>
      <c r="D455" s="253" t="s">
        <v>10964</v>
      </c>
      <c r="E455" s="56">
        <v>43709</v>
      </c>
      <c r="F455" s="17">
        <v>2020</v>
      </c>
      <c r="G455" s="17" t="s">
        <v>9026</v>
      </c>
      <c r="H455" s="17">
        <v>1123929265</v>
      </c>
    </row>
    <row r="456" spans="1:8" ht="39.9" customHeight="1" x14ac:dyDescent="0.2">
      <c r="A456" s="57">
        <v>10</v>
      </c>
      <c r="B456" s="17" t="s">
        <v>10965</v>
      </c>
      <c r="C456" s="17" t="s">
        <v>10966</v>
      </c>
      <c r="D456" s="253" t="s">
        <v>10967</v>
      </c>
      <c r="E456" s="56">
        <v>43800</v>
      </c>
      <c r="F456" s="17">
        <v>2020</v>
      </c>
      <c r="G456" s="17" t="s">
        <v>9029</v>
      </c>
      <c r="H456" s="17">
        <v>1211911019</v>
      </c>
    </row>
    <row r="457" spans="1:8" ht="39.9" customHeight="1" x14ac:dyDescent="0.2">
      <c r="A457" s="57">
        <v>11</v>
      </c>
      <c r="B457" s="17" t="s">
        <v>10968</v>
      </c>
      <c r="C457" s="17"/>
      <c r="D457" s="253" t="s">
        <v>10969</v>
      </c>
      <c r="E457" s="56">
        <v>43770</v>
      </c>
      <c r="F457" s="17">
        <v>2020</v>
      </c>
      <c r="G457" s="17" t="s">
        <v>9032</v>
      </c>
      <c r="H457" s="17">
        <v>1211911001</v>
      </c>
    </row>
    <row r="458" spans="1:8" ht="39.9" customHeight="1" x14ac:dyDescent="0.2">
      <c r="A458" s="57">
        <v>12</v>
      </c>
      <c r="B458" s="17" t="s">
        <v>10970</v>
      </c>
      <c r="C458" s="17" t="s">
        <v>10971</v>
      </c>
      <c r="D458" s="253" t="s">
        <v>10972</v>
      </c>
      <c r="E458" s="56">
        <v>43709</v>
      </c>
      <c r="F458" s="17">
        <v>2020</v>
      </c>
      <c r="G458" s="17" t="s">
        <v>9035</v>
      </c>
      <c r="H458" s="17">
        <v>1211910995</v>
      </c>
    </row>
    <row r="459" spans="1:8" ht="39.9" customHeight="1" x14ac:dyDescent="0.2">
      <c r="A459" s="57">
        <v>13</v>
      </c>
      <c r="B459" s="17" t="s">
        <v>10973</v>
      </c>
      <c r="C459" s="17" t="s">
        <v>10974</v>
      </c>
      <c r="D459" s="253" t="s">
        <v>10972</v>
      </c>
      <c r="E459" s="56">
        <v>43770</v>
      </c>
      <c r="F459" s="17">
        <v>2020</v>
      </c>
      <c r="G459" s="17" t="s">
        <v>9038</v>
      </c>
      <c r="H459" s="17">
        <v>1123929356</v>
      </c>
    </row>
    <row r="460" spans="1:8" ht="39.9" customHeight="1" x14ac:dyDescent="0.2">
      <c r="A460" s="57">
        <v>14</v>
      </c>
      <c r="B460" s="17" t="s">
        <v>10975</v>
      </c>
      <c r="C460" s="17" t="s">
        <v>10976</v>
      </c>
      <c r="D460" s="253" t="s">
        <v>10977</v>
      </c>
      <c r="E460" s="56">
        <v>43770</v>
      </c>
      <c r="F460" s="17">
        <v>2020</v>
      </c>
      <c r="G460" s="17" t="s">
        <v>9043</v>
      </c>
      <c r="H460" s="17">
        <v>1123929281</v>
      </c>
    </row>
    <row r="461" spans="1:8" ht="39.9" customHeight="1" x14ac:dyDescent="0.2">
      <c r="A461" s="57">
        <v>15</v>
      </c>
      <c r="B461" s="17" t="s">
        <v>10978</v>
      </c>
      <c r="C461" s="17" t="s">
        <v>10979</v>
      </c>
      <c r="D461" s="253" t="s">
        <v>10980</v>
      </c>
      <c r="E461" s="56">
        <v>43678</v>
      </c>
      <c r="F461" s="17">
        <v>2020</v>
      </c>
      <c r="G461" s="17" t="s">
        <v>9047</v>
      </c>
      <c r="H461" s="17">
        <v>1123929299</v>
      </c>
    </row>
    <row r="462" spans="1:8" ht="39.9" customHeight="1" x14ac:dyDescent="0.2">
      <c r="A462" s="57">
        <v>16</v>
      </c>
      <c r="B462" s="17" t="s">
        <v>10981</v>
      </c>
      <c r="C462" s="17" t="s">
        <v>10982</v>
      </c>
      <c r="D462" s="253" t="s">
        <v>10983</v>
      </c>
      <c r="E462" s="56">
        <v>43678</v>
      </c>
      <c r="F462" s="17">
        <v>2020</v>
      </c>
      <c r="G462" s="17" t="s">
        <v>9049</v>
      </c>
      <c r="H462" s="17">
        <v>1123929307</v>
      </c>
    </row>
    <row r="463" spans="1:8" ht="39.9" customHeight="1" x14ac:dyDescent="0.2">
      <c r="A463" s="57">
        <v>17</v>
      </c>
      <c r="B463" s="17" t="s">
        <v>10984</v>
      </c>
      <c r="C463" s="17" t="s">
        <v>10985</v>
      </c>
      <c r="D463" s="253" t="s">
        <v>10953</v>
      </c>
      <c r="E463" s="56">
        <v>43586</v>
      </c>
      <c r="F463" s="17">
        <v>2020</v>
      </c>
      <c r="G463" s="17" t="s">
        <v>9052</v>
      </c>
      <c r="H463" s="17">
        <v>1123929315</v>
      </c>
    </row>
    <row r="464" spans="1:8" ht="39.9" customHeight="1" x14ac:dyDescent="0.2">
      <c r="A464" s="57">
        <v>18</v>
      </c>
      <c r="B464" s="17" t="s">
        <v>10986</v>
      </c>
      <c r="C464" s="17" t="s">
        <v>10987</v>
      </c>
      <c r="D464" s="253" t="s">
        <v>10988</v>
      </c>
      <c r="E464" s="56">
        <v>43678</v>
      </c>
      <c r="F464" s="17">
        <v>2020</v>
      </c>
      <c r="G464" s="17" t="s">
        <v>9055</v>
      </c>
      <c r="H464" s="17">
        <v>1123929323</v>
      </c>
    </row>
    <row r="465" spans="1:8" ht="39.9" customHeight="1" x14ac:dyDescent="0.2">
      <c r="A465" s="57">
        <v>19</v>
      </c>
      <c r="B465" s="17" t="s">
        <v>10989</v>
      </c>
      <c r="C465" s="17" t="s">
        <v>10990</v>
      </c>
      <c r="D465" s="253" t="s">
        <v>10953</v>
      </c>
      <c r="E465" s="56">
        <v>43709</v>
      </c>
      <c r="F465" s="17">
        <v>2020</v>
      </c>
      <c r="G465" s="17" t="s">
        <v>9057</v>
      </c>
      <c r="H465" s="17">
        <v>1123929331</v>
      </c>
    </row>
    <row r="466" spans="1:8" ht="39.9" customHeight="1" x14ac:dyDescent="0.2">
      <c r="A466" s="57">
        <v>20</v>
      </c>
      <c r="B466" s="17" t="s">
        <v>10991</v>
      </c>
      <c r="C466" s="17" t="s">
        <v>10992</v>
      </c>
      <c r="D466" s="253" t="s">
        <v>10953</v>
      </c>
      <c r="E466" s="56">
        <v>43617</v>
      </c>
      <c r="F466" s="17">
        <v>2020</v>
      </c>
      <c r="G466" s="17" t="s">
        <v>9060</v>
      </c>
      <c r="H466" s="17">
        <v>1123929349</v>
      </c>
    </row>
    <row r="467" spans="1:8" ht="39.9" customHeight="1" x14ac:dyDescent="0.2">
      <c r="A467" s="57">
        <v>21</v>
      </c>
      <c r="B467" s="17" t="s">
        <v>10993</v>
      </c>
      <c r="C467" s="17" t="s">
        <v>10994</v>
      </c>
      <c r="D467" s="253" t="s">
        <v>10995</v>
      </c>
      <c r="E467" s="56">
        <v>43891</v>
      </c>
      <c r="F467" s="17">
        <v>2020</v>
      </c>
      <c r="G467" s="17" t="s">
        <v>9063</v>
      </c>
      <c r="H467" s="17">
        <v>1123929372</v>
      </c>
    </row>
    <row r="468" spans="1:8" ht="39.9" customHeight="1" x14ac:dyDescent="0.2">
      <c r="A468" s="57">
        <v>22</v>
      </c>
      <c r="B468" s="17" t="s">
        <v>10996</v>
      </c>
      <c r="C468" s="17" t="s">
        <v>10997</v>
      </c>
      <c r="D468" s="253" t="s">
        <v>10998</v>
      </c>
      <c r="E468" s="56">
        <v>43313</v>
      </c>
      <c r="F468" s="17">
        <v>2020</v>
      </c>
      <c r="G468" s="17" t="s">
        <v>9066</v>
      </c>
      <c r="H468" s="17">
        <v>1123929398</v>
      </c>
    </row>
    <row r="469" spans="1:8" ht="39.9" customHeight="1" x14ac:dyDescent="0.2">
      <c r="A469" s="57">
        <v>23</v>
      </c>
      <c r="B469" s="17" t="s">
        <v>10999</v>
      </c>
      <c r="C469" s="17" t="s">
        <v>11000</v>
      </c>
      <c r="D469" s="253" t="s">
        <v>11001</v>
      </c>
      <c r="E469" s="56">
        <v>43617</v>
      </c>
      <c r="F469" s="17">
        <v>2020</v>
      </c>
      <c r="G469" s="17" t="s">
        <v>9069</v>
      </c>
      <c r="H469" s="17">
        <v>1123929406</v>
      </c>
    </row>
    <row r="470" spans="1:8" ht="39.9" customHeight="1" x14ac:dyDescent="0.2">
      <c r="A470" s="57">
        <v>24</v>
      </c>
      <c r="B470" s="17" t="s">
        <v>11002</v>
      </c>
      <c r="C470" s="17" t="s">
        <v>11003</v>
      </c>
      <c r="D470" s="253" t="s">
        <v>11004</v>
      </c>
      <c r="E470" s="56">
        <v>43556</v>
      </c>
      <c r="F470" s="17">
        <v>2020</v>
      </c>
      <c r="G470" s="17" t="s">
        <v>9072</v>
      </c>
      <c r="H470" s="17">
        <v>1123929414</v>
      </c>
    </row>
    <row r="471" spans="1:8" ht="39.9" customHeight="1" x14ac:dyDescent="0.2">
      <c r="A471" s="57">
        <v>25</v>
      </c>
      <c r="B471" s="17" t="s">
        <v>11005</v>
      </c>
      <c r="C471" s="17" t="s">
        <v>11006</v>
      </c>
      <c r="D471" s="253" t="s">
        <v>11007</v>
      </c>
      <c r="E471" s="56">
        <v>43586</v>
      </c>
      <c r="F471" s="17">
        <v>2020</v>
      </c>
      <c r="G471" s="17" t="s">
        <v>9075</v>
      </c>
      <c r="H471" s="17">
        <v>1123929273</v>
      </c>
    </row>
    <row r="472" spans="1:8" ht="39.9" customHeight="1" x14ac:dyDescent="0.2">
      <c r="A472" s="57">
        <v>26</v>
      </c>
      <c r="B472" s="17" t="s">
        <v>11008</v>
      </c>
      <c r="C472" s="17" t="s">
        <v>11009</v>
      </c>
      <c r="D472" s="253" t="s">
        <v>10972</v>
      </c>
      <c r="E472" s="56">
        <v>43800</v>
      </c>
      <c r="F472" s="17">
        <v>2020</v>
      </c>
      <c r="G472" s="17" t="s">
        <v>9078</v>
      </c>
      <c r="H472" s="17">
        <v>1123929380</v>
      </c>
    </row>
    <row r="473" spans="1:8" ht="39.9" customHeight="1" x14ac:dyDescent="0.2">
      <c r="A473" s="57">
        <v>27</v>
      </c>
      <c r="B473" s="17" t="s">
        <v>11010</v>
      </c>
      <c r="C473" s="17" t="s">
        <v>11011</v>
      </c>
      <c r="D473" s="253" t="s">
        <v>10980</v>
      </c>
      <c r="E473" s="56">
        <v>43556</v>
      </c>
      <c r="F473" s="17">
        <v>2020</v>
      </c>
      <c r="G473" s="17" t="s">
        <v>9081</v>
      </c>
      <c r="H473" s="17">
        <v>1123929448</v>
      </c>
    </row>
    <row r="474" spans="1:8" ht="39.9" customHeight="1" x14ac:dyDescent="0.2">
      <c r="A474" s="57">
        <v>28</v>
      </c>
      <c r="B474" s="17" t="s">
        <v>11012</v>
      </c>
      <c r="C474" s="17" t="s">
        <v>11013</v>
      </c>
      <c r="D474" s="253" t="s">
        <v>11014</v>
      </c>
      <c r="E474" s="56">
        <v>43586</v>
      </c>
      <c r="F474" s="17">
        <v>2020</v>
      </c>
      <c r="G474" s="17" t="s">
        <v>9084</v>
      </c>
      <c r="H474" s="17">
        <v>1123929430</v>
      </c>
    </row>
    <row r="475" spans="1:8" ht="39.9" customHeight="1" x14ac:dyDescent="0.2">
      <c r="A475" s="57">
        <v>29</v>
      </c>
      <c r="B475" s="17" t="s">
        <v>11015</v>
      </c>
      <c r="C475" s="17" t="s">
        <v>11016</v>
      </c>
      <c r="D475" s="253" t="s">
        <v>10944</v>
      </c>
      <c r="E475" s="56">
        <v>43678</v>
      </c>
      <c r="F475" s="17">
        <v>2020</v>
      </c>
      <c r="G475" s="17" t="s">
        <v>9087</v>
      </c>
      <c r="H475" s="17">
        <v>1123929364</v>
      </c>
    </row>
    <row r="476" spans="1:8" ht="39.9" customHeight="1" x14ac:dyDescent="0.2">
      <c r="A476" s="57">
        <v>30</v>
      </c>
      <c r="B476" s="17" t="s">
        <v>11017</v>
      </c>
      <c r="C476" s="17" t="s">
        <v>11018</v>
      </c>
      <c r="D476" s="253" t="s">
        <v>11004</v>
      </c>
      <c r="E476" s="56">
        <v>43678</v>
      </c>
      <c r="F476" s="17">
        <v>2020</v>
      </c>
      <c r="G476" s="17" t="s">
        <v>9090</v>
      </c>
      <c r="H476" s="17">
        <v>1123929422</v>
      </c>
    </row>
    <row r="477" spans="1:8" ht="39.9" customHeight="1" x14ac:dyDescent="0.2">
      <c r="A477" s="57">
        <v>31</v>
      </c>
      <c r="B477" s="17" t="s">
        <v>11019</v>
      </c>
      <c r="C477" s="17" t="s">
        <v>11020</v>
      </c>
      <c r="D477" s="253" t="s">
        <v>10949</v>
      </c>
      <c r="E477" s="56">
        <v>43800</v>
      </c>
      <c r="F477" s="17">
        <v>2020</v>
      </c>
      <c r="G477" s="17" t="s">
        <v>9093</v>
      </c>
      <c r="H477" s="17">
        <v>1123929505</v>
      </c>
    </row>
    <row r="478" spans="1:8" ht="39.9" customHeight="1" x14ac:dyDescent="0.2">
      <c r="A478" s="57">
        <v>32</v>
      </c>
      <c r="B478" s="17" t="s">
        <v>11021</v>
      </c>
      <c r="C478" s="17" t="s">
        <v>11022</v>
      </c>
      <c r="D478" s="253" t="s">
        <v>10944</v>
      </c>
      <c r="E478" s="56">
        <v>43862</v>
      </c>
      <c r="F478" s="17">
        <v>2020</v>
      </c>
      <c r="G478" s="17" t="s">
        <v>9096</v>
      </c>
      <c r="H478" s="17">
        <v>1123929547</v>
      </c>
    </row>
    <row r="479" spans="1:8" ht="39.9" customHeight="1" x14ac:dyDescent="0.2">
      <c r="A479" s="57">
        <v>33</v>
      </c>
      <c r="B479" s="17" t="s">
        <v>11023</v>
      </c>
      <c r="C479" s="17" t="s">
        <v>11024</v>
      </c>
      <c r="D479" s="253" t="s">
        <v>10964</v>
      </c>
      <c r="E479" s="56">
        <v>43678</v>
      </c>
      <c r="F479" s="17">
        <v>2020</v>
      </c>
      <c r="G479" s="17" t="s">
        <v>9099</v>
      </c>
      <c r="H479" s="17">
        <v>1123929497</v>
      </c>
    </row>
    <row r="480" spans="1:8" ht="39.9" customHeight="1" x14ac:dyDescent="0.2">
      <c r="A480" s="57">
        <v>34</v>
      </c>
      <c r="B480" s="17" t="s">
        <v>11025</v>
      </c>
      <c r="C480" s="17" t="s">
        <v>11026</v>
      </c>
      <c r="D480" s="253" t="s">
        <v>11027</v>
      </c>
      <c r="E480" s="56">
        <v>43800</v>
      </c>
      <c r="F480" s="17">
        <v>2020</v>
      </c>
      <c r="G480" s="17" t="s">
        <v>9102</v>
      </c>
      <c r="H480" s="17">
        <v>1123929471</v>
      </c>
    </row>
    <row r="481" spans="1:8" ht="39.9" customHeight="1" x14ac:dyDescent="0.2">
      <c r="A481" s="57">
        <v>35</v>
      </c>
      <c r="B481" s="17" t="s">
        <v>11028</v>
      </c>
      <c r="C481" s="17" t="s">
        <v>11029</v>
      </c>
      <c r="D481" s="253" t="s">
        <v>11030</v>
      </c>
      <c r="E481" s="56">
        <v>43739</v>
      </c>
      <c r="F481" s="17">
        <v>2020</v>
      </c>
      <c r="G481" s="17" t="s">
        <v>9105</v>
      </c>
      <c r="H481" s="17">
        <v>1211911043</v>
      </c>
    </row>
    <row r="482" spans="1:8" ht="39.9" customHeight="1" x14ac:dyDescent="0.2">
      <c r="A482" s="57">
        <v>36</v>
      </c>
      <c r="B482" s="17" t="s">
        <v>11031</v>
      </c>
      <c r="C482" s="17" t="s">
        <v>11032</v>
      </c>
      <c r="D482" s="253" t="s">
        <v>10964</v>
      </c>
      <c r="E482" s="56">
        <v>43770</v>
      </c>
      <c r="F482" s="17">
        <v>2020</v>
      </c>
      <c r="G482" s="17" t="s">
        <v>9108</v>
      </c>
      <c r="H482" s="17">
        <v>1123929455</v>
      </c>
    </row>
    <row r="483" spans="1:8" ht="39.9" customHeight="1" x14ac:dyDescent="0.2">
      <c r="A483" s="57">
        <v>37</v>
      </c>
      <c r="B483" s="17" t="s">
        <v>11033</v>
      </c>
      <c r="C483" s="17" t="s">
        <v>11034</v>
      </c>
      <c r="D483" s="253" t="s">
        <v>10953</v>
      </c>
      <c r="E483" s="56">
        <v>43282</v>
      </c>
      <c r="F483" s="17">
        <v>2020</v>
      </c>
      <c r="G483" s="17" t="s">
        <v>9112</v>
      </c>
      <c r="H483" s="17">
        <v>1123929463</v>
      </c>
    </row>
    <row r="484" spans="1:8" ht="39.9" customHeight="1" x14ac:dyDescent="0.2">
      <c r="A484" s="57">
        <v>38</v>
      </c>
      <c r="B484" s="17" t="s">
        <v>11035</v>
      </c>
      <c r="C484" s="17" t="s">
        <v>11036</v>
      </c>
      <c r="D484" s="253" t="s">
        <v>10949</v>
      </c>
      <c r="E484" s="56">
        <v>43556</v>
      </c>
      <c r="F484" s="17">
        <v>2020</v>
      </c>
      <c r="G484" s="17" t="s">
        <v>9115</v>
      </c>
      <c r="H484" s="17">
        <v>1123929489</v>
      </c>
    </row>
    <row r="485" spans="1:8" ht="39.9" customHeight="1" x14ac:dyDescent="0.2">
      <c r="A485" s="57">
        <v>39</v>
      </c>
      <c r="B485" s="17" t="s">
        <v>11037</v>
      </c>
      <c r="C485" s="17" t="s">
        <v>11041</v>
      </c>
      <c r="D485" s="253" t="s">
        <v>11038</v>
      </c>
      <c r="E485" s="56">
        <v>43739</v>
      </c>
      <c r="F485" s="17">
        <v>2020</v>
      </c>
      <c r="G485" s="17" t="s">
        <v>9118</v>
      </c>
      <c r="H485" s="17">
        <v>1123929521</v>
      </c>
    </row>
    <row r="486" spans="1:8" ht="39.9" customHeight="1" x14ac:dyDescent="0.2">
      <c r="A486" s="57">
        <v>40</v>
      </c>
      <c r="B486" s="17" t="s">
        <v>11039</v>
      </c>
      <c r="C486" s="17" t="s">
        <v>11040</v>
      </c>
      <c r="D486" s="253" t="s">
        <v>11042</v>
      </c>
      <c r="E486" s="56">
        <v>43739</v>
      </c>
      <c r="F486" s="17">
        <v>2020</v>
      </c>
      <c r="G486" s="17" t="s">
        <v>9121</v>
      </c>
      <c r="H486" s="17">
        <v>1123929562</v>
      </c>
    </row>
    <row r="487" spans="1:8" ht="39.9" customHeight="1" x14ac:dyDescent="0.2">
      <c r="A487" s="57">
        <v>41</v>
      </c>
      <c r="B487" s="17" t="s">
        <v>11043</v>
      </c>
      <c r="C487" s="17" t="s">
        <v>11044</v>
      </c>
      <c r="D487" s="253" t="s">
        <v>11045</v>
      </c>
      <c r="E487" s="56">
        <v>43739</v>
      </c>
      <c r="F487" s="17">
        <v>2020</v>
      </c>
      <c r="G487" s="17" t="s">
        <v>9124</v>
      </c>
      <c r="H487" s="17">
        <v>1123929596</v>
      </c>
    </row>
    <row r="488" spans="1:8" ht="39.9" customHeight="1" x14ac:dyDescent="0.2">
      <c r="A488" s="57">
        <v>42</v>
      </c>
      <c r="B488" s="17" t="s">
        <v>11046</v>
      </c>
      <c r="C488" s="17" t="s">
        <v>11047</v>
      </c>
      <c r="D488" s="253" t="s">
        <v>11048</v>
      </c>
      <c r="E488" s="56">
        <v>43586</v>
      </c>
      <c r="F488" s="17">
        <v>2020</v>
      </c>
      <c r="G488" s="17" t="s">
        <v>9127</v>
      </c>
      <c r="H488" s="17">
        <v>1211911035</v>
      </c>
    </row>
    <row r="489" spans="1:8" ht="39.9" customHeight="1" x14ac:dyDescent="0.2">
      <c r="A489" s="57">
        <v>43</v>
      </c>
      <c r="B489" s="17" t="s">
        <v>11049</v>
      </c>
      <c r="C489" s="17" t="s">
        <v>11050</v>
      </c>
      <c r="D489" s="253" t="s">
        <v>11051</v>
      </c>
      <c r="E489" s="56">
        <v>43891</v>
      </c>
      <c r="F489" s="17">
        <v>2020</v>
      </c>
      <c r="G489" s="17" t="s">
        <v>9130</v>
      </c>
      <c r="H489" s="17">
        <v>1211911027</v>
      </c>
    </row>
    <row r="490" spans="1:8" ht="39.9" customHeight="1" x14ac:dyDescent="0.2">
      <c r="A490" s="57">
        <v>44</v>
      </c>
      <c r="B490" s="17" t="s">
        <v>11052</v>
      </c>
      <c r="C490" s="17" t="s">
        <v>11053</v>
      </c>
      <c r="D490" s="253" t="s">
        <v>10948</v>
      </c>
      <c r="E490" s="56">
        <v>43586</v>
      </c>
      <c r="F490" s="17">
        <v>2020</v>
      </c>
      <c r="G490" s="17" t="s">
        <v>9134</v>
      </c>
      <c r="H490" s="17">
        <v>1123929513</v>
      </c>
    </row>
    <row r="491" spans="1:8" ht="39.9" customHeight="1" x14ac:dyDescent="0.2">
      <c r="A491" s="57">
        <v>45</v>
      </c>
      <c r="B491" s="17" t="s">
        <v>11054</v>
      </c>
      <c r="C491" s="17" t="s">
        <v>11055</v>
      </c>
      <c r="D491" s="253" t="s">
        <v>11056</v>
      </c>
      <c r="E491" s="56">
        <v>43739</v>
      </c>
      <c r="F491" s="17">
        <v>2020</v>
      </c>
      <c r="G491" s="17" t="s">
        <v>9137</v>
      </c>
      <c r="H491" s="17">
        <v>1123929539</v>
      </c>
    </row>
    <row r="492" spans="1:8" ht="39.9" customHeight="1" x14ac:dyDescent="0.2">
      <c r="A492" s="57">
        <v>46</v>
      </c>
      <c r="B492" s="17" t="s">
        <v>11057</v>
      </c>
      <c r="C492" s="17" t="s">
        <v>11058</v>
      </c>
      <c r="D492" s="253" t="s">
        <v>11056</v>
      </c>
      <c r="E492" s="56">
        <v>43739</v>
      </c>
      <c r="F492" s="17">
        <v>2020</v>
      </c>
      <c r="G492" s="17" t="s">
        <v>9140</v>
      </c>
      <c r="H492" s="17">
        <v>1123929554</v>
      </c>
    </row>
    <row r="493" spans="1:8" ht="39.9" customHeight="1" x14ac:dyDescent="0.2">
      <c r="A493" s="57">
        <v>47</v>
      </c>
      <c r="B493" s="17" t="s">
        <v>11059</v>
      </c>
      <c r="C493" s="17" t="s">
        <v>11060</v>
      </c>
      <c r="D493" s="253" t="s">
        <v>10972</v>
      </c>
      <c r="E493" s="56">
        <v>43647</v>
      </c>
      <c r="F493" s="17">
        <v>2020</v>
      </c>
      <c r="G493" s="17" t="s">
        <v>9144</v>
      </c>
      <c r="H493" s="17">
        <v>1123929604</v>
      </c>
    </row>
    <row r="494" spans="1:8" ht="39.9" customHeight="1" x14ac:dyDescent="0.2">
      <c r="A494" s="57">
        <v>48</v>
      </c>
      <c r="B494" s="17" t="s">
        <v>11061</v>
      </c>
      <c r="C494" s="17" t="s">
        <v>11062</v>
      </c>
      <c r="D494" s="253" t="s">
        <v>11063</v>
      </c>
      <c r="E494" s="56">
        <v>43466</v>
      </c>
      <c r="F494" s="17">
        <v>2020</v>
      </c>
      <c r="G494" s="17" t="s">
        <v>9147</v>
      </c>
      <c r="H494" s="17">
        <v>1211911050</v>
      </c>
    </row>
    <row r="495" spans="1:8" ht="39.9" customHeight="1" x14ac:dyDescent="0.2">
      <c r="A495" s="57">
        <v>49</v>
      </c>
      <c r="B495" s="17" t="s">
        <v>11064</v>
      </c>
      <c r="C495" s="17" t="s">
        <v>11065</v>
      </c>
      <c r="D495" s="253" t="s">
        <v>11066</v>
      </c>
      <c r="E495" s="56">
        <v>43525</v>
      </c>
      <c r="F495" s="17">
        <v>2020</v>
      </c>
      <c r="G495" s="17" t="s">
        <v>9150</v>
      </c>
      <c r="H495" s="17">
        <v>1123929570</v>
      </c>
    </row>
    <row r="496" spans="1:8" ht="39.9" customHeight="1" x14ac:dyDescent="0.2">
      <c r="A496" s="57">
        <v>50</v>
      </c>
      <c r="B496" s="17" t="s">
        <v>11067</v>
      </c>
      <c r="C496" s="17" t="s">
        <v>11068</v>
      </c>
      <c r="D496" s="253" t="s">
        <v>11066</v>
      </c>
      <c r="E496" s="56">
        <v>43862</v>
      </c>
      <c r="F496" s="17">
        <v>2020</v>
      </c>
      <c r="G496" s="17" t="s">
        <v>9152</v>
      </c>
      <c r="H496" s="17">
        <v>1123929588</v>
      </c>
    </row>
    <row r="497" spans="1:8" ht="39.9" customHeight="1" x14ac:dyDescent="0.2">
      <c r="A497" s="57"/>
      <c r="B497" s="274" t="s">
        <v>11245</v>
      </c>
      <c r="C497" s="212"/>
      <c r="D497" s="266"/>
      <c r="E497" s="212"/>
      <c r="F497" s="212"/>
      <c r="G497" s="212"/>
      <c r="H497" s="212"/>
    </row>
    <row r="498" spans="1:8" ht="39.9" customHeight="1" thickBot="1" x14ac:dyDescent="0.25">
      <c r="A498" s="57"/>
      <c r="B498" s="43" t="s">
        <v>5362</v>
      </c>
      <c r="C498" s="43" t="s">
        <v>5363</v>
      </c>
      <c r="D498" s="267" t="s">
        <v>5364</v>
      </c>
      <c r="E498" s="43" t="s">
        <v>5365</v>
      </c>
      <c r="F498" s="43" t="s">
        <v>5366</v>
      </c>
      <c r="G498" s="43" t="s">
        <v>5368</v>
      </c>
      <c r="H498" s="43" t="s">
        <v>5367</v>
      </c>
    </row>
    <row r="499" spans="1:8" ht="39.9" customHeight="1" thickTop="1" x14ac:dyDescent="0.2">
      <c r="A499" s="57">
        <v>1</v>
      </c>
      <c r="B499" s="60" t="s">
        <v>11447</v>
      </c>
      <c r="C499" s="60" t="s">
        <v>11497</v>
      </c>
      <c r="D499" s="252" t="s">
        <v>159</v>
      </c>
      <c r="E499" s="59" t="s">
        <v>8769</v>
      </c>
      <c r="F499" s="60">
        <v>2020</v>
      </c>
      <c r="G499" s="60" t="s">
        <v>11546</v>
      </c>
      <c r="H499" s="60" t="s">
        <v>11547</v>
      </c>
    </row>
    <row r="500" spans="1:8" ht="39.9" customHeight="1" x14ac:dyDescent="0.2">
      <c r="A500" s="57">
        <v>2</v>
      </c>
      <c r="B500" s="17" t="s">
        <v>11448</v>
      </c>
      <c r="C500" s="17" t="s">
        <v>11498</v>
      </c>
      <c r="D500" s="253" t="s">
        <v>243</v>
      </c>
      <c r="E500" s="56" t="s">
        <v>11531</v>
      </c>
      <c r="F500" s="17">
        <v>2020</v>
      </c>
      <c r="G500" s="17" t="s">
        <v>11548</v>
      </c>
      <c r="H500" s="17" t="s">
        <v>11549</v>
      </c>
    </row>
    <row r="501" spans="1:8" ht="39.9" customHeight="1" x14ac:dyDescent="0.2">
      <c r="A501" s="57">
        <v>3</v>
      </c>
      <c r="B501" s="17" t="s">
        <v>11449</v>
      </c>
      <c r="C501" s="17" t="s">
        <v>11499</v>
      </c>
      <c r="D501" s="253" t="s">
        <v>626</v>
      </c>
      <c r="E501" s="56" t="s">
        <v>11532</v>
      </c>
      <c r="F501" s="17">
        <v>2020</v>
      </c>
      <c r="G501" s="17" t="s">
        <v>11550</v>
      </c>
      <c r="H501" s="17" t="s">
        <v>11551</v>
      </c>
    </row>
    <row r="502" spans="1:8" ht="39.9" customHeight="1" x14ac:dyDescent="0.2">
      <c r="A502" s="57">
        <v>4</v>
      </c>
      <c r="B502" s="17" t="s">
        <v>11450</v>
      </c>
      <c r="C502" s="17" t="s">
        <v>11500</v>
      </c>
      <c r="D502" s="253" t="s">
        <v>626</v>
      </c>
      <c r="E502" s="56" t="s">
        <v>11533</v>
      </c>
      <c r="F502" s="17">
        <v>2020</v>
      </c>
      <c r="G502" s="17" t="s">
        <v>11552</v>
      </c>
      <c r="H502" s="17" t="s">
        <v>11553</v>
      </c>
    </row>
    <row r="503" spans="1:8" ht="39.9" customHeight="1" x14ac:dyDescent="0.2">
      <c r="A503" s="57">
        <v>5</v>
      </c>
      <c r="B503" s="17" t="s">
        <v>11451</v>
      </c>
      <c r="C503" s="17" t="s">
        <v>11501</v>
      </c>
      <c r="D503" s="253" t="s">
        <v>9355</v>
      </c>
      <c r="E503" s="56" t="s">
        <v>11446</v>
      </c>
      <c r="F503" s="17">
        <v>2020</v>
      </c>
      <c r="G503" s="17" t="s">
        <v>11554</v>
      </c>
      <c r="H503" s="17" t="s">
        <v>11555</v>
      </c>
    </row>
    <row r="504" spans="1:8" ht="39.9" customHeight="1" x14ac:dyDescent="0.2">
      <c r="A504" s="57">
        <v>6</v>
      </c>
      <c r="B504" s="17" t="s">
        <v>11452</v>
      </c>
      <c r="C504" s="17" t="s">
        <v>11502</v>
      </c>
      <c r="D504" s="253" t="s">
        <v>9359</v>
      </c>
      <c r="E504" s="56" t="s">
        <v>8726</v>
      </c>
      <c r="F504" s="17">
        <v>2020</v>
      </c>
      <c r="G504" s="17" t="s">
        <v>11556</v>
      </c>
      <c r="H504" s="17" t="s">
        <v>11557</v>
      </c>
    </row>
    <row r="505" spans="1:8" ht="39.9" customHeight="1" x14ac:dyDescent="0.2">
      <c r="A505" s="57">
        <v>7</v>
      </c>
      <c r="B505" s="17" t="s">
        <v>11453</v>
      </c>
      <c r="C505" s="17" t="s">
        <v>11503</v>
      </c>
      <c r="D505" s="253" t="s">
        <v>11534</v>
      </c>
      <c r="E505" s="56" t="s">
        <v>11535</v>
      </c>
      <c r="F505" s="17">
        <v>2020</v>
      </c>
      <c r="G505" s="17" t="s">
        <v>11558</v>
      </c>
      <c r="H505" s="17" t="s">
        <v>11559</v>
      </c>
    </row>
    <row r="506" spans="1:8" ht="39.9" customHeight="1" x14ac:dyDescent="0.2">
      <c r="A506" s="57">
        <v>8</v>
      </c>
      <c r="B506" s="17" t="s">
        <v>11454</v>
      </c>
      <c r="C506" s="17" t="s">
        <v>11504</v>
      </c>
      <c r="D506" s="253" t="s">
        <v>626</v>
      </c>
      <c r="E506" s="56" t="s">
        <v>11446</v>
      </c>
      <c r="F506" s="17">
        <v>2020</v>
      </c>
      <c r="G506" s="17" t="s">
        <v>11560</v>
      </c>
      <c r="H506" s="17" t="s">
        <v>11561</v>
      </c>
    </row>
    <row r="507" spans="1:8" ht="39.9" customHeight="1" x14ac:dyDescent="0.2">
      <c r="A507" s="57">
        <v>9</v>
      </c>
      <c r="B507" s="17" t="s">
        <v>11455</v>
      </c>
      <c r="C507" s="17" t="s">
        <v>11505</v>
      </c>
      <c r="D507" s="253" t="s">
        <v>140</v>
      </c>
      <c r="E507" s="56" t="s">
        <v>11536</v>
      </c>
      <c r="F507" s="17">
        <v>2020</v>
      </c>
      <c r="G507" s="17" t="s">
        <v>11562</v>
      </c>
      <c r="H507" s="17" t="s">
        <v>11563</v>
      </c>
    </row>
    <row r="508" spans="1:8" ht="39.9" customHeight="1" x14ac:dyDescent="0.2">
      <c r="A508" s="57">
        <v>10</v>
      </c>
      <c r="B508" s="17" t="s">
        <v>11456</v>
      </c>
      <c r="C508" s="17" t="s">
        <v>11506</v>
      </c>
      <c r="D508" s="253" t="s">
        <v>3509</v>
      </c>
      <c r="E508" s="56" t="s">
        <v>11532</v>
      </c>
      <c r="F508" s="17">
        <v>2020</v>
      </c>
      <c r="G508" s="17" t="s">
        <v>11564</v>
      </c>
      <c r="H508" s="17" t="s">
        <v>11565</v>
      </c>
    </row>
    <row r="509" spans="1:8" ht="39.9" customHeight="1" x14ac:dyDescent="0.2">
      <c r="A509" s="57">
        <v>11</v>
      </c>
      <c r="B509" s="17" t="s">
        <v>11457</v>
      </c>
      <c r="C509" s="17" t="s">
        <v>11507</v>
      </c>
      <c r="D509" s="253" t="s">
        <v>9022</v>
      </c>
      <c r="E509" s="56" t="s">
        <v>8726</v>
      </c>
      <c r="F509" s="17">
        <v>2020</v>
      </c>
      <c r="G509" s="17" t="s">
        <v>11566</v>
      </c>
      <c r="H509" s="17" t="s">
        <v>11567</v>
      </c>
    </row>
    <row r="510" spans="1:8" ht="39.9" customHeight="1" x14ac:dyDescent="0.2">
      <c r="A510" s="57">
        <v>12</v>
      </c>
      <c r="B510" s="17" t="s">
        <v>11458</v>
      </c>
      <c r="C510" s="17" t="s">
        <v>11508</v>
      </c>
      <c r="D510" s="253" t="s">
        <v>137</v>
      </c>
      <c r="E510" s="56" t="s">
        <v>11537</v>
      </c>
      <c r="F510" s="17">
        <v>2020</v>
      </c>
      <c r="G510" s="17" t="s">
        <v>11568</v>
      </c>
      <c r="H510" s="17" t="s">
        <v>11569</v>
      </c>
    </row>
    <row r="511" spans="1:8" ht="39.9" customHeight="1" x14ac:dyDescent="0.2">
      <c r="A511" s="57">
        <v>13</v>
      </c>
      <c r="B511" s="17" t="s">
        <v>11459</v>
      </c>
      <c r="C511" s="17" t="s">
        <v>11509</v>
      </c>
      <c r="D511" s="253" t="s">
        <v>233</v>
      </c>
      <c r="E511" s="56" t="s">
        <v>11538</v>
      </c>
      <c r="F511" s="17">
        <v>2020</v>
      </c>
      <c r="G511" s="17" t="s">
        <v>11570</v>
      </c>
      <c r="H511" s="17" t="s">
        <v>11571</v>
      </c>
    </row>
    <row r="512" spans="1:8" ht="39.9" customHeight="1" x14ac:dyDescent="0.2">
      <c r="A512" s="57">
        <v>14</v>
      </c>
      <c r="B512" s="17" t="s">
        <v>11460</v>
      </c>
      <c r="C512" s="17" t="s">
        <v>11510</v>
      </c>
      <c r="D512" s="253" t="s">
        <v>2691</v>
      </c>
      <c r="E512" s="56" t="s">
        <v>11539</v>
      </c>
      <c r="F512" s="17">
        <v>2020</v>
      </c>
      <c r="G512" s="17" t="s">
        <v>11572</v>
      </c>
      <c r="H512" s="17" t="s">
        <v>11573</v>
      </c>
    </row>
    <row r="513" spans="1:8" ht="39.9" customHeight="1" x14ac:dyDescent="0.2">
      <c r="A513" s="57">
        <v>15</v>
      </c>
      <c r="B513" s="17" t="s">
        <v>11461</v>
      </c>
      <c r="C513" s="17" t="s">
        <v>11511</v>
      </c>
      <c r="D513" s="253" t="s">
        <v>233</v>
      </c>
      <c r="E513" s="56" t="s">
        <v>11532</v>
      </c>
      <c r="F513" s="17">
        <v>2020</v>
      </c>
      <c r="G513" s="17" t="s">
        <v>11574</v>
      </c>
      <c r="H513" s="17" t="s">
        <v>11575</v>
      </c>
    </row>
    <row r="514" spans="1:8" ht="39.9" customHeight="1" x14ac:dyDescent="0.2">
      <c r="A514" s="57">
        <v>16</v>
      </c>
      <c r="B514" s="17" t="s">
        <v>11462</v>
      </c>
      <c r="C514" s="17" t="s">
        <v>11512</v>
      </c>
      <c r="D514" s="253" t="s">
        <v>140</v>
      </c>
      <c r="E514" s="56" t="s">
        <v>11533</v>
      </c>
      <c r="F514" s="17">
        <v>2020</v>
      </c>
      <c r="G514" s="17" t="s">
        <v>11576</v>
      </c>
      <c r="H514" s="17" t="s">
        <v>11577</v>
      </c>
    </row>
    <row r="515" spans="1:8" ht="39.9" customHeight="1" x14ac:dyDescent="0.2">
      <c r="A515" s="57">
        <v>17</v>
      </c>
      <c r="B515" s="17" t="s">
        <v>11463</v>
      </c>
      <c r="C515" s="17" t="s">
        <v>11176</v>
      </c>
      <c r="D515" s="253" t="s">
        <v>287</v>
      </c>
      <c r="E515" s="56" t="s">
        <v>11539</v>
      </c>
      <c r="F515" s="17">
        <v>2020</v>
      </c>
      <c r="G515" s="17" t="s">
        <v>11578</v>
      </c>
      <c r="H515" s="17" t="s">
        <v>11579</v>
      </c>
    </row>
    <row r="516" spans="1:8" ht="39.9" customHeight="1" x14ac:dyDescent="0.2">
      <c r="A516" s="57">
        <v>18</v>
      </c>
      <c r="B516" s="17" t="s">
        <v>11464</v>
      </c>
      <c r="C516" s="17" t="s">
        <v>11513</v>
      </c>
      <c r="D516" s="253" t="s">
        <v>579</v>
      </c>
      <c r="E516" s="56" t="s">
        <v>11540</v>
      </c>
      <c r="F516" s="17">
        <v>2020</v>
      </c>
      <c r="G516" s="17" t="s">
        <v>11580</v>
      </c>
      <c r="H516" s="17" t="s">
        <v>11581</v>
      </c>
    </row>
    <row r="517" spans="1:8" ht="39.9" customHeight="1" x14ac:dyDescent="0.2">
      <c r="A517" s="57">
        <v>19</v>
      </c>
      <c r="B517" s="17" t="s">
        <v>11465</v>
      </c>
      <c r="C517" s="17" t="s">
        <v>11514</v>
      </c>
      <c r="D517" s="253" t="s">
        <v>156</v>
      </c>
      <c r="E517" s="56" t="s">
        <v>11532</v>
      </c>
      <c r="F517" s="17">
        <v>2020</v>
      </c>
      <c r="G517" s="17" t="s">
        <v>11582</v>
      </c>
      <c r="H517" s="17" t="s">
        <v>11583</v>
      </c>
    </row>
    <row r="518" spans="1:8" ht="39.9" customHeight="1" x14ac:dyDescent="0.2">
      <c r="A518" s="57">
        <v>20</v>
      </c>
      <c r="B518" s="17" t="s">
        <v>11466</v>
      </c>
      <c r="C518" s="17" t="s">
        <v>11515</v>
      </c>
      <c r="D518" s="253" t="s">
        <v>140</v>
      </c>
      <c r="E518" s="56" t="s">
        <v>11541</v>
      </c>
      <c r="F518" s="17">
        <v>2020</v>
      </c>
      <c r="G518" s="17" t="s">
        <v>11584</v>
      </c>
      <c r="H518" s="17" t="s">
        <v>11585</v>
      </c>
    </row>
    <row r="519" spans="1:8" ht="39.9" customHeight="1" x14ac:dyDescent="0.2">
      <c r="A519" s="57">
        <v>21</v>
      </c>
      <c r="B519" s="17" t="s">
        <v>11467</v>
      </c>
      <c r="C519" s="17" t="s">
        <v>11516</v>
      </c>
      <c r="D519" s="253" t="s">
        <v>156</v>
      </c>
      <c r="E519" s="56" t="s">
        <v>11542</v>
      </c>
      <c r="F519" s="17">
        <v>2020</v>
      </c>
      <c r="G519" s="17" t="s">
        <v>11586</v>
      </c>
      <c r="H519" s="17" t="s">
        <v>11587</v>
      </c>
    </row>
    <row r="520" spans="1:8" ht="39.9" customHeight="1" x14ac:dyDescent="0.2">
      <c r="A520" s="57">
        <v>22</v>
      </c>
      <c r="B520" s="17" t="s">
        <v>11468</v>
      </c>
      <c r="C520" s="17" t="s">
        <v>11517</v>
      </c>
      <c r="D520" s="253" t="s">
        <v>2176</v>
      </c>
      <c r="E520" s="56" t="s">
        <v>9133</v>
      </c>
      <c r="F520" s="17">
        <v>2020</v>
      </c>
      <c r="G520" s="17" t="s">
        <v>11588</v>
      </c>
      <c r="H520" s="17" t="s">
        <v>11589</v>
      </c>
    </row>
    <row r="521" spans="1:8" ht="39.9" customHeight="1" x14ac:dyDescent="0.2">
      <c r="A521" s="57">
        <v>23</v>
      </c>
      <c r="B521" s="17" t="s">
        <v>11469</v>
      </c>
      <c r="C521" s="17" t="s">
        <v>11518</v>
      </c>
      <c r="D521" s="253" t="s">
        <v>287</v>
      </c>
      <c r="E521" s="56" t="s">
        <v>11539</v>
      </c>
      <c r="F521" s="17">
        <v>2020</v>
      </c>
      <c r="G521" s="17" t="s">
        <v>11590</v>
      </c>
      <c r="H521" s="17" t="s">
        <v>11591</v>
      </c>
    </row>
    <row r="522" spans="1:8" ht="39.9" customHeight="1" x14ac:dyDescent="0.2">
      <c r="A522" s="57">
        <v>24</v>
      </c>
      <c r="B522" s="17" t="s">
        <v>11470</v>
      </c>
      <c r="C522" s="17" t="s">
        <v>11519</v>
      </c>
      <c r="D522" s="253" t="s">
        <v>140</v>
      </c>
      <c r="E522" s="56" t="s">
        <v>11533</v>
      </c>
      <c r="F522" s="17">
        <v>2020</v>
      </c>
      <c r="G522" s="17" t="s">
        <v>11592</v>
      </c>
      <c r="H522" s="17" t="s">
        <v>11593</v>
      </c>
    </row>
    <row r="523" spans="1:8" ht="39.9" customHeight="1" x14ac:dyDescent="0.2">
      <c r="A523" s="57">
        <v>25</v>
      </c>
      <c r="B523" s="17" t="s">
        <v>11471</v>
      </c>
      <c r="C523" s="17" t="s">
        <v>11520</v>
      </c>
      <c r="D523" s="253" t="s">
        <v>269</v>
      </c>
      <c r="E523" s="56" t="s">
        <v>11531</v>
      </c>
      <c r="F523" s="17">
        <v>2020</v>
      </c>
      <c r="G523" s="17" t="s">
        <v>11594</v>
      </c>
      <c r="H523" s="17" t="s">
        <v>11595</v>
      </c>
    </row>
    <row r="524" spans="1:8" ht="39.9" customHeight="1" x14ac:dyDescent="0.2">
      <c r="A524" s="57">
        <v>26</v>
      </c>
      <c r="B524" s="17" t="s">
        <v>11472</v>
      </c>
      <c r="C524" s="17" t="s">
        <v>11521</v>
      </c>
      <c r="D524" s="253" t="s">
        <v>564</v>
      </c>
      <c r="E524" s="56" t="s">
        <v>11541</v>
      </c>
      <c r="F524" s="17">
        <v>2020</v>
      </c>
      <c r="G524" s="17" t="s">
        <v>11596</v>
      </c>
      <c r="H524" s="17" t="s">
        <v>11597</v>
      </c>
    </row>
    <row r="525" spans="1:8" ht="39.9" customHeight="1" x14ac:dyDescent="0.2">
      <c r="A525" s="57">
        <v>27</v>
      </c>
      <c r="B525" s="17" t="s">
        <v>11473</v>
      </c>
      <c r="C525" s="17" t="s">
        <v>11522</v>
      </c>
      <c r="D525" s="253" t="s">
        <v>156</v>
      </c>
      <c r="E525" s="56" t="s">
        <v>11542</v>
      </c>
      <c r="F525" s="17">
        <v>2020</v>
      </c>
      <c r="G525" s="17" t="s">
        <v>11598</v>
      </c>
      <c r="H525" s="17" t="s">
        <v>11599</v>
      </c>
    </row>
    <row r="526" spans="1:8" ht="39.9" customHeight="1" x14ac:dyDescent="0.2">
      <c r="A526" s="57">
        <v>28</v>
      </c>
      <c r="B526" s="17" t="s">
        <v>11474</v>
      </c>
      <c r="C526" s="17" t="s">
        <v>11523</v>
      </c>
      <c r="D526" s="253" t="s">
        <v>564</v>
      </c>
      <c r="E526" s="56" t="s">
        <v>11531</v>
      </c>
      <c r="F526" s="17">
        <v>2020</v>
      </c>
      <c r="G526" s="17" t="s">
        <v>11600</v>
      </c>
      <c r="H526" s="17" t="s">
        <v>11601</v>
      </c>
    </row>
    <row r="527" spans="1:8" ht="39.9" customHeight="1" x14ac:dyDescent="0.2">
      <c r="A527" s="57">
        <v>29</v>
      </c>
      <c r="B527" s="17" t="s">
        <v>11475</v>
      </c>
      <c r="C527" s="17" t="s">
        <v>11524</v>
      </c>
      <c r="D527" s="253" t="s">
        <v>626</v>
      </c>
      <c r="E527" s="56" t="s">
        <v>8726</v>
      </c>
      <c r="F527" s="17">
        <v>2020</v>
      </c>
      <c r="G527" s="17" t="s">
        <v>11602</v>
      </c>
      <c r="H527" s="17" t="s">
        <v>11603</v>
      </c>
    </row>
    <row r="528" spans="1:8" ht="39.9" customHeight="1" x14ac:dyDescent="0.2">
      <c r="A528" s="57">
        <v>30</v>
      </c>
      <c r="B528" s="17" t="s">
        <v>11476</v>
      </c>
      <c r="C528" s="17" t="s">
        <v>11525</v>
      </c>
      <c r="D528" s="253" t="s">
        <v>140</v>
      </c>
      <c r="E528" s="56" t="s">
        <v>11446</v>
      </c>
      <c r="F528" s="17">
        <v>2020</v>
      </c>
      <c r="G528" s="17" t="s">
        <v>11604</v>
      </c>
      <c r="H528" s="17" t="s">
        <v>11605</v>
      </c>
    </row>
    <row r="529" spans="1:8" ht="39.9" customHeight="1" x14ac:dyDescent="0.2">
      <c r="A529" s="57">
        <v>31</v>
      </c>
      <c r="B529" s="17" t="s">
        <v>11477</v>
      </c>
      <c r="C529" s="17" t="s">
        <v>11526</v>
      </c>
      <c r="D529" s="253" t="s">
        <v>579</v>
      </c>
      <c r="E529" s="56" t="s">
        <v>9133</v>
      </c>
      <c r="F529" s="17">
        <v>2020</v>
      </c>
      <c r="G529" s="17" t="s">
        <v>11606</v>
      </c>
      <c r="H529" s="17" t="s">
        <v>11607</v>
      </c>
    </row>
    <row r="530" spans="1:8" ht="39.9" customHeight="1" x14ac:dyDescent="0.2">
      <c r="A530" s="57">
        <v>32</v>
      </c>
      <c r="B530" s="17" t="s">
        <v>11478</v>
      </c>
      <c r="C530" s="17" t="s">
        <v>11527</v>
      </c>
      <c r="D530" s="253" t="s">
        <v>1373</v>
      </c>
      <c r="E530" s="56" t="s">
        <v>11543</v>
      </c>
      <c r="F530" s="17">
        <v>2020</v>
      </c>
      <c r="G530" s="17" t="s">
        <v>11608</v>
      </c>
      <c r="H530" s="17" t="s">
        <v>11609</v>
      </c>
    </row>
    <row r="531" spans="1:8" ht="39.9" customHeight="1" x14ac:dyDescent="0.2">
      <c r="A531" s="57">
        <v>33</v>
      </c>
      <c r="B531" s="17" t="s">
        <v>11479</v>
      </c>
      <c r="C531" s="17" t="s">
        <v>11528</v>
      </c>
      <c r="D531" s="253" t="s">
        <v>848</v>
      </c>
      <c r="E531" s="56" t="s">
        <v>11541</v>
      </c>
      <c r="F531" s="17">
        <v>2020</v>
      </c>
      <c r="G531" s="17" t="s">
        <v>11610</v>
      </c>
      <c r="H531" s="17" t="s">
        <v>11611</v>
      </c>
    </row>
    <row r="532" spans="1:8" ht="39.9" customHeight="1" x14ac:dyDescent="0.2">
      <c r="A532" s="57">
        <v>34</v>
      </c>
      <c r="B532" s="17" t="s">
        <v>11480</v>
      </c>
      <c r="C532" s="17" t="s">
        <v>11529</v>
      </c>
      <c r="D532" s="253" t="s">
        <v>140</v>
      </c>
      <c r="E532" s="56" t="s">
        <v>11544</v>
      </c>
      <c r="F532" s="17">
        <v>2020</v>
      </c>
      <c r="G532" s="17" t="s">
        <v>11612</v>
      </c>
      <c r="H532" s="17" t="s">
        <v>11613</v>
      </c>
    </row>
    <row r="533" spans="1:8" ht="39.9" customHeight="1" x14ac:dyDescent="0.2">
      <c r="A533" s="57">
        <v>35</v>
      </c>
      <c r="B533" s="17" t="s">
        <v>11481</v>
      </c>
      <c r="C533" s="17" t="s">
        <v>11530</v>
      </c>
      <c r="D533" s="253" t="s">
        <v>140</v>
      </c>
      <c r="E533" s="56" t="s">
        <v>11545</v>
      </c>
      <c r="F533" s="17">
        <v>2020</v>
      </c>
      <c r="G533" s="17" t="s">
        <v>11614</v>
      </c>
      <c r="H533" s="17" t="s">
        <v>11615</v>
      </c>
    </row>
    <row r="534" spans="1:8" ht="39.9" customHeight="1" x14ac:dyDescent="0.2">
      <c r="A534" s="57">
        <v>36</v>
      </c>
      <c r="B534" s="17" t="s">
        <v>11482</v>
      </c>
      <c r="C534" s="17" t="s">
        <v>11616</v>
      </c>
      <c r="D534" s="253" t="s">
        <v>1794</v>
      </c>
      <c r="E534" s="56" t="s">
        <v>11617</v>
      </c>
      <c r="F534" s="17">
        <v>2020</v>
      </c>
      <c r="G534" s="17" t="s">
        <v>11633</v>
      </c>
      <c r="H534" s="17" t="s">
        <v>11634</v>
      </c>
    </row>
    <row r="535" spans="1:8" ht="39.9" customHeight="1" x14ac:dyDescent="0.2">
      <c r="A535" s="57">
        <v>37</v>
      </c>
      <c r="B535" s="17" t="s">
        <v>11483</v>
      </c>
      <c r="C535" s="17" t="s">
        <v>11618</v>
      </c>
      <c r="D535" s="253" t="s">
        <v>159</v>
      </c>
      <c r="E535" s="56" t="s">
        <v>11619</v>
      </c>
      <c r="F535" s="17">
        <v>2020</v>
      </c>
      <c r="G535" s="17" t="s">
        <v>11635</v>
      </c>
      <c r="H535" s="17" t="s">
        <v>11636</v>
      </c>
    </row>
    <row r="536" spans="1:8" ht="39.9" customHeight="1" x14ac:dyDescent="0.2">
      <c r="A536" s="57">
        <v>38</v>
      </c>
      <c r="B536" s="17" t="s">
        <v>11484</v>
      </c>
      <c r="C536" s="17" t="s">
        <v>11620</v>
      </c>
      <c r="D536" s="253" t="s">
        <v>233</v>
      </c>
      <c r="E536" s="56" t="s">
        <v>11542</v>
      </c>
      <c r="F536" s="17">
        <v>2020</v>
      </c>
      <c r="G536" s="17" t="s">
        <v>11637</v>
      </c>
      <c r="H536" s="17" t="s">
        <v>11638</v>
      </c>
    </row>
    <row r="537" spans="1:8" ht="39.9" customHeight="1" x14ac:dyDescent="0.2">
      <c r="A537" s="57">
        <v>39</v>
      </c>
      <c r="B537" s="17" t="s">
        <v>11485</v>
      </c>
      <c r="C537" s="17" t="s">
        <v>11621</v>
      </c>
      <c r="D537" s="253" t="s">
        <v>2221</v>
      </c>
      <c r="E537" s="56" t="s">
        <v>11541</v>
      </c>
      <c r="F537" s="17">
        <v>2020</v>
      </c>
      <c r="G537" s="17" t="s">
        <v>11639</v>
      </c>
      <c r="H537" s="17" t="s">
        <v>11640</v>
      </c>
    </row>
    <row r="538" spans="1:8" ht="39.9" customHeight="1" x14ac:dyDescent="0.2">
      <c r="A538" s="57">
        <v>40</v>
      </c>
      <c r="B538" s="17" t="s">
        <v>11486</v>
      </c>
      <c r="C538" s="17" t="s">
        <v>11622</v>
      </c>
      <c r="D538" s="253" t="s">
        <v>156</v>
      </c>
      <c r="E538" s="56" t="s">
        <v>11540</v>
      </c>
      <c r="F538" s="17">
        <v>2020</v>
      </c>
      <c r="G538" s="17" t="s">
        <v>11641</v>
      </c>
      <c r="H538" s="17" t="s">
        <v>11642</v>
      </c>
    </row>
    <row r="539" spans="1:8" ht="39.9" customHeight="1" x14ac:dyDescent="0.2">
      <c r="A539" s="57">
        <v>41</v>
      </c>
      <c r="B539" s="17" t="s">
        <v>11487</v>
      </c>
      <c r="C539" s="17" t="s">
        <v>11623</v>
      </c>
      <c r="D539" s="253" t="s">
        <v>230</v>
      </c>
      <c r="E539" s="56" t="s">
        <v>11545</v>
      </c>
      <c r="F539" s="17">
        <v>2020</v>
      </c>
      <c r="G539" s="17" t="s">
        <v>11643</v>
      </c>
      <c r="H539" s="17" t="s">
        <v>11644</v>
      </c>
    </row>
    <row r="540" spans="1:8" ht="39.9" customHeight="1" x14ac:dyDescent="0.2">
      <c r="A540" s="57">
        <v>42</v>
      </c>
      <c r="B540" s="17" t="s">
        <v>11488</v>
      </c>
      <c r="C540" s="17" t="s">
        <v>11624</v>
      </c>
      <c r="D540" s="253" t="s">
        <v>7443</v>
      </c>
      <c r="E540" s="56" t="s">
        <v>11545</v>
      </c>
      <c r="F540" s="17">
        <v>2020</v>
      </c>
      <c r="G540" s="17" t="s">
        <v>11645</v>
      </c>
      <c r="H540" s="17" t="s">
        <v>11646</v>
      </c>
    </row>
    <row r="541" spans="1:8" ht="39.9" customHeight="1" x14ac:dyDescent="0.2">
      <c r="A541" s="57">
        <v>43</v>
      </c>
      <c r="B541" s="17" t="s">
        <v>11489</v>
      </c>
      <c r="C541" s="17" t="s">
        <v>11625</v>
      </c>
      <c r="D541" s="253" t="s">
        <v>153</v>
      </c>
      <c r="E541" s="56" t="s">
        <v>11535</v>
      </c>
      <c r="F541" s="17">
        <v>2020</v>
      </c>
      <c r="G541" s="17" t="s">
        <v>11647</v>
      </c>
      <c r="H541" s="17" t="s">
        <v>11648</v>
      </c>
    </row>
    <row r="542" spans="1:8" ht="39.9" customHeight="1" x14ac:dyDescent="0.2">
      <c r="A542" s="57">
        <v>44</v>
      </c>
      <c r="B542" s="17" t="s">
        <v>11490</v>
      </c>
      <c r="C542" s="17" t="s">
        <v>11626</v>
      </c>
      <c r="D542" s="253" t="s">
        <v>287</v>
      </c>
      <c r="E542" s="56" t="s">
        <v>11535</v>
      </c>
      <c r="F542" s="17">
        <v>2020</v>
      </c>
      <c r="G542" s="17" t="s">
        <v>11649</v>
      </c>
      <c r="H542" s="17" t="s">
        <v>11650</v>
      </c>
    </row>
    <row r="543" spans="1:8" ht="39.9" customHeight="1" x14ac:dyDescent="0.2">
      <c r="A543" s="57">
        <v>45</v>
      </c>
      <c r="B543" s="17" t="s">
        <v>11491</v>
      </c>
      <c r="C543" s="17" t="s">
        <v>11625</v>
      </c>
      <c r="D543" s="253" t="s">
        <v>11627</v>
      </c>
      <c r="E543" s="56" t="s">
        <v>11538</v>
      </c>
      <c r="F543" s="17">
        <v>2020</v>
      </c>
      <c r="G543" s="17" t="s">
        <v>11651</v>
      </c>
      <c r="H543" s="17" t="s">
        <v>11652</v>
      </c>
    </row>
    <row r="544" spans="1:8" ht="39.9" customHeight="1" x14ac:dyDescent="0.2">
      <c r="A544" s="57">
        <v>46</v>
      </c>
      <c r="B544" s="17" t="s">
        <v>11492</v>
      </c>
      <c r="C544" s="17" t="s">
        <v>11182</v>
      </c>
      <c r="D544" s="253" t="s">
        <v>243</v>
      </c>
      <c r="E544" s="56" t="s">
        <v>11539</v>
      </c>
      <c r="F544" s="17">
        <v>2020</v>
      </c>
      <c r="G544" s="17" t="s">
        <v>11653</v>
      </c>
      <c r="H544" s="17" t="s">
        <v>11654</v>
      </c>
    </row>
    <row r="545" spans="1:8" ht="39.9" customHeight="1" x14ac:dyDescent="0.2">
      <c r="A545" s="57">
        <v>47</v>
      </c>
      <c r="B545" s="17" t="s">
        <v>11493</v>
      </c>
      <c r="C545" s="17" t="s">
        <v>11628</v>
      </c>
      <c r="D545" s="253" t="s">
        <v>243</v>
      </c>
      <c r="E545" s="56" t="s">
        <v>11544</v>
      </c>
      <c r="F545" s="17">
        <v>2020</v>
      </c>
      <c r="G545" s="17" t="s">
        <v>11655</v>
      </c>
      <c r="H545" s="17" t="s">
        <v>11656</v>
      </c>
    </row>
    <row r="546" spans="1:8" ht="39.9" customHeight="1" x14ac:dyDescent="0.2">
      <c r="A546" s="57">
        <v>48</v>
      </c>
      <c r="B546" s="17" t="s">
        <v>11494</v>
      </c>
      <c r="C546" s="17" t="s">
        <v>11629</v>
      </c>
      <c r="D546" s="253" t="s">
        <v>243</v>
      </c>
      <c r="E546" s="56" t="s">
        <v>11533</v>
      </c>
      <c r="F546" s="17">
        <v>2020</v>
      </c>
      <c r="G546" s="17" t="s">
        <v>11657</v>
      </c>
      <c r="H546" s="17" t="s">
        <v>11658</v>
      </c>
    </row>
    <row r="547" spans="1:8" ht="39.9" customHeight="1" x14ac:dyDescent="0.2">
      <c r="A547" s="57">
        <v>49</v>
      </c>
      <c r="B547" s="17" t="s">
        <v>11495</v>
      </c>
      <c r="C547" s="17" t="s">
        <v>11630</v>
      </c>
      <c r="D547" s="253" t="s">
        <v>243</v>
      </c>
      <c r="E547" s="56" t="s">
        <v>11398</v>
      </c>
      <c r="F547" s="17">
        <v>2020</v>
      </c>
      <c r="G547" s="17" t="s">
        <v>11659</v>
      </c>
      <c r="H547" s="17" t="s">
        <v>11660</v>
      </c>
    </row>
    <row r="548" spans="1:8" ht="39.9" customHeight="1" x14ac:dyDescent="0.2">
      <c r="A548" s="57">
        <v>50</v>
      </c>
      <c r="B548" s="17" t="s">
        <v>11496</v>
      </c>
      <c r="C548" s="17" t="s">
        <v>11631</v>
      </c>
      <c r="D548" s="253" t="s">
        <v>243</v>
      </c>
      <c r="E548" s="56" t="s">
        <v>11632</v>
      </c>
      <c r="F548" s="17">
        <v>2020</v>
      </c>
      <c r="G548" s="17" t="s">
        <v>11661</v>
      </c>
      <c r="H548" s="17" t="s">
        <v>11662</v>
      </c>
    </row>
    <row r="549" spans="1:8" ht="39.9" customHeight="1" x14ac:dyDescent="0.2">
      <c r="A549" s="57"/>
      <c r="B549" s="274" t="s">
        <v>12260</v>
      </c>
      <c r="C549" s="212"/>
      <c r="D549" s="266"/>
      <c r="E549" s="212"/>
      <c r="F549" s="212"/>
      <c r="G549" s="212"/>
      <c r="H549" s="212"/>
    </row>
    <row r="550" spans="1:8" ht="39.9" customHeight="1" thickBot="1" x14ac:dyDescent="0.25">
      <c r="A550" s="57"/>
      <c r="B550" s="43" t="s">
        <v>5362</v>
      </c>
      <c r="C550" s="43" t="s">
        <v>5363</v>
      </c>
      <c r="D550" s="267" t="s">
        <v>5364</v>
      </c>
      <c r="E550" s="43" t="s">
        <v>5365</v>
      </c>
      <c r="F550" s="43" t="s">
        <v>5366</v>
      </c>
      <c r="G550" s="43" t="s">
        <v>5368</v>
      </c>
      <c r="H550" s="43" t="s">
        <v>5367</v>
      </c>
    </row>
    <row r="551" spans="1:8" ht="39.9" customHeight="1" thickTop="1" x14ac:dyDescent="0.2">
      <c r="A551" s="57">
        <v>1</v>
      </c>
      <c r="B551" s="60" t="s">
        <v>12285</v>
      </c>
      <c r="C551" s="60" t="s">
        <v>12335</v>
      </c>
      <c r="D551" s="252" t="s">
        <v>12336</v>
      </c>
      <c r="E551" s="59" t="s">
        <v>12337</v>
      </c>
      <c r="F551" s="60">
        <v>2021</v>
      </c>
      <c r="G551" s="60" t="s">
        <v>12366</v>
      </c>
      <c r="H551" s="60" t="s">
        <v>12391</v>
      </c>
    </row>
    <row r="552" spans="1:8" ht="39.9" customHeight="1" x14ac:dyDescent="0.2">
      <c r="A552" s="57">
        <v>2</v>
      </c>
      <c r="B552" s="17" t="s">
        <v>12286</v>
      </c>
      <c r="C552" s="17" t="s">
        <v>12338</v>
      </c>
      <c r="D552" s="253" t="s">
        <v>137</v>
      </c>
      <c r="E552" s="56" t="s">
        <v>12339</v>
      </c>
      <c r="F552" s="17">
        <v>2021</v>
      </c>
      <c r="G552" s="17" t="s">
        <v>12367</v>
      </c>
      <c r="H552" s="17" t="s">
        <v>12392</v>
      </c>
    </row>
    <row r="553" spans="1:8" ht="39.9" customHeight="1" x14ac:dyDescent="0.2">
      <c r="A553" s="57">
        <v>3</v>
      </c>
      <c r="B553" s="17" t="s">
        <v>12287</v>
      </c>
      <c r="C553" s="17" t="s">
        <v>12340</v>
      </c>
      <c r="D553" s="253" t="s">
        <v>243</v>
      </c>
      <c r="E553" s="56" t="s">
        <v>12341</v>
      </c>
      <c r="F553" s="17">
        <v>2021</v>
      </c>
      <c r="G553" s="17" t="s">
        <v>12368</v>
      </c>
      <c r="H553" s="17" t="s">
        <v>12393</v>
      </c>
    </row>
    <row r="554" spans="1:8" ht="39.9" customHeight="1" x14ac:dyDescent="0.2">
      <c r="A554" s="57">
        <v>4</v>
      </c>
      <c r="B554" s="17" t="s">
        <v>12288</v>
      </c>
      <c r="C554" s="17" t="s">
        <v>12342</v>
      </c>
      <c r="D554" s="253" t="s">
        <v>12343</v>
      </c>
      <c r="E554" s="56" t="s">
        <v>12339</v>
      </c>
      <c r="F554" s="17">
        <v>2021</v>
      </c>
      <c r="G554" s="17" t="s">
        <v>12369</v>
      </c>
      <c r="H554" s="17" t="s">
        <v>12394</v>
      </c>
    </row>
    <row r="555" spans="1:8" ht="39.9" customHeight="1" x14ac:dyDescent="0.2">
      <c r="A555" s="57">
        <v>5</v>
      </c>
      <c r="B555" s="17" t="s">
        <v>12289</v>
      </c>
      <c r="C555" s="17" t="s">
        <v>12344</v>
      </c>
      <c r="D555" s="253" t="s">
        <v>238</v>
      </c>
      <c r="E555" s="56" t="s">
        <v>12345</v>
      </c>
      <c r="F555" s="17">
        <v>2021</v>
      </c>
      <c r="G555" s="17" t="s">
        <v>12370</v>
      </c>
      <c r="H555" s="17" t="s">
        <v>12395</v>
      </c>
    </row>
    <row r="556" spans="1:8" ht="39.9" customHeight="1" x14ac:dyDescent="0.2">
      <c r="A556" s="57">
        <v>6</v>
      </c>
      <c r="B556" s="17" t="s">
        <v>12290</v>
      </c>
      <c r="C556" s="17" t="s">
        <v>12346</v>
      </c>
      <c r="D556" s="253" t="s">
        <v>156</v>
      </c>
      <c r="E556" s="56" t="s">
        <v>12347</v>
      </c>
      <c r="F556" s="17">
        <v>2021</v>
      </c>
      <c r="G556" s="17" t="s">
        <v>12371</v>
      </c>
      <c r="H556" s="17" t="s">
        <v>12396</v>
      </c>
    </row>
    <row r="557" spans="1:8" ht="39.9" customHeight="1" x14ac:dyDescent="0.2">
      <c r="A557" s="57">
        <v>7</v>
      </c>
      <c r="B557" s="17" t="s">
        <v>12291</v>
      </c>
      <c r="C557" s="17" t="s">
        <v>12348</v>
      </c>
      <c r="D557" s="253" t="s">
        <v>137</v>
      </c>
      <c r="E557" s="56" t="s">
        <v>12349</v>
      </c>
      <c r="F557" s="17">
        <v>2021</v>
      </c>
      <c r="G557" s="17" t="s">
        <v>12372</v>
      </c>
      <c r="H557" s="17" t="s">
        <v>12397</v>
      </c>
    </row>
    <row r="558" spans="1:8" ht="39.9" customHeight="1" x14ac:dyDescent="0.2">
      <c r="A558" s="57">
        <v>8</v>
      </c>
      <c r="B558" s="17" t="s">
        <v>12292</v>
      </c>
      <c r="C558" s="17" t="s">
        <v>7813</v>
      </c>
      <c r="D558" s="253" t="s">
        <v>9359</v>
      </c>
      <c r="E558" s="56" t="s">
        <v>11822</v>
      </c>
      <c r="F558" s="17">
        <v>2021</v>
      </c>
      <c r="G558" s="17" t="s">
        <v>12373</v>
      </c>
      <c r="H558" s="17" t="s">
        <v>12398</v>
      </c>
    </row>
    <row r="559" spans="1:8" ht="39.9" customHeight="1" x14ac:dyDescent="0.2">
      <c r="A559" s="57">
        <v>9</v>
      </c>
      <c r="B559" s="17" t="s">
        <v>12293</v>
      </c>
      <c r="C559" s="17" t="s">
        <v>12350</v>
      </c>
      <c r="D559" s="253" t="s">
        <v>1780</v>
      </c>
      <c r="E559" s="56" t="s">
        <v>8439</v>
      </c>
      <c r="F559" s="17">
        <v>2021</v>
      </c>
      <c r="G559" s="17" t="s">
        <v>12374</v>
      </c>
      <c r="H559" s="17" t="s">
        <v>12399</v>
      </c>
    </row>
    <row r="560" spans="1:8" ht="39.9" customHeight="1" x14ac:dyDescent="0.2">
      <c r="A560" s="57">
        <v>10</v>
      </c>
      <c r="B560" s="17" t="s">
        <v>12294</v>
      </c>
      <c r="C560" s="17" t="s">
        <v>12351</v>
      </c>
      <c r="D560" s="253" t="s">
        <v>311</v>
      </c>
      <c r="E560" s="56" t="s">
        <v>12341</v>
      </c>
      <c r="F560" s="17">
        <v>2021</v>
      </c>
      <c r="G560" s="17" t="s">
        <v>12375</v>
      </c>
      <c r="H560" s="17" t="s">
        <v>12400</v>
      </c>
    </row>
    <row r="561" spans="1:8" ht="39.9" customHeight="1" x14ac:dyDescent="0.2">
      <c r="A561" s="57">
        <v>11</v>
      </c>
      <c r="B561" s="17" t="s">
        <v>12295</v>
      </c>
      <c r="C561" s="17" t="s">
        <v>12352</v>
      </c>
      <c r="D561" s="253" t="s">
        <v>140</v>
      </c>
      <c r="E561" s="56" t="s">
        <v>11396</v>
      </c>
      <c r="F561" s="17">
        <v>2021</v>
      </c>
      <c r="G561" s="17" t="s">
        <v>12376</v>
      </c>
      <c r="H561" s="17" t="s">
        <v>12401</v>
      </c>
    </row>
    <row r="562" spans="1:8" ht="39.9" customHeight="1" x14ac:dyDescent="0.2">
      <c r="A562" s="57">
        <v>12</v>
      </c>
      <c r="B562" s="17" t="s">
        <v>12296</v>
      </c>
      <c r="C562" s="17" t="s">
        <v>11516</v>
      </c>
      <c r="D562" s="253" t="s">
        <v>230</v>
      </c>
      <c r="E562" s="56" t="s">
        <v>12337</v>
      </c>
      <c r="F562" s="17">
        <v>2021</v>
      </c>
      <c r="G562" s="17" t="s">
        <v>12377</v>
      </c>
      <c r="H562" s="17" t="s">
        <v>12402</v>
      </c>
    </row>
    <row r="563" spans="1:8" ht="39.9" customHeight="1" x14ac:dyDescent="0.2">
      <c r="A563" s="57">
        <v>13</v>
      </c>
      <c r="B563" s="17" t="s">
        <v>12297</v>
      </c>
      <c r="C563" s="17" t="s">
        <v>12353</v>
      </c>
      <c r="D563" s="253" t="s">
        <v>140</v>
      </c>
      <c r="E563" s="56" t="s">
        <v>11394</v>
      </c>
      <c r="F563" s="17">
        <v>2021</v>
      </c>
      <c r="G563" s="17" t="s">
        <v>12378</v>
      </c>
      <c r="H563" s="17" t="s">
        <v>12403</v>
      </c>
    </row>
    <row r="564" spans="1:8" ht="39.9" customHeight="1" x14ac:dyDescent="0.2">
      <c r="A564" s="57">
        <v>14</v>
      </c>
      <c r="B564" s="17" t="s">
        <v>12298</v>
      </c>
      <c r="C564" s="17" t="s">
        <v>12354</v>
      </c>
      <c r="D564" s="253" t="s">
        <v>143</v>
      </c>
      <c r="E564" s="56" t="s">
        <v>12341</v>
      </c>
      <c r="F564" s="17">
        <v>2021</v>
      </c>
      <c r="G564" s="17" t="s">
        <v>12379</v>
      </c>
      <c r="H564" s="17" t="s">
        <v>12404</v>
      </c>
    </row>
    <row r="565" spans="1:8" ht="39.9" customHeight="1" x14ac:dyDescent="0.2">
      <c r="A565" s="57">
        <v>15</v>
      </c>
      <c r="B565" s="17" t="s">
        <v>12299</v>
      </c>
      <c r="C565" s="17" t="s">
        <v>12355</v>
      </c>
      <c r="D565" s="253" t="s">
        <v>1373</v>
      </c>
      <c r="E565" s="56" t="s">
        <v>12356</v>
      </c>
      <c r="F565" s="17">
        <v>2021</v>
      </c>
      <c r="G565" s="17" t="s">
        <v>12380</v>
      </c>
      <c r="H565" s="17" t="s">
        <v>12405</v>
      </c>
    </row>
    <row r="566" spans="1:8" ht="39.9" customHeight="1" x14ac:dyDescent="0.2">
      <c r="A566" s="57">
        <v>16</v>
      </c>
      <c r="B566" s="17" t="s">
        <v>12300</v>
      </c>
      <c r="C566" s="17" t="s">
        <v>12357</v>
      </c>
      <c r="D566" s="253" t="s">
        <v>233</v>
      </c>
      <c r="E566" s="56" t="s">
        <v>11822</v>
      </c>
      <c r="F566" s="17">
        <v>2021</v>
      </c>
      <c r="G566" s="17" t="s">
        <v>12381</v>
      </c>
      <c r="H566" s="17" t="s">
        <v>12406</v>
      </c>
    </row>
    <row r="567" spans="1:8" ht="39.9" customHeight="1" x14ac:dyDescent="0.2">
      <c r="A567" s="57">
        <v>17</v>
      </c>
      <c r="B567" s="17" t="s">
        <v>12301</v>
      </c>
      <c r="C567" s="17" t="s">
        <v>12358</v>
      </c>
      <c r="D567" s="253" t="s">
        <v>140</v>
      </c>
      <c r="E567" s="56" t="s">
        <v>12345</v>
      </c>
      <c r="F567" s="17">
        <v>2021</v>
      </c>
      <c r="G567" s="17" t="s">
        <v>12382</v>
      </c>
      <c r="H567" s="17" t="s">
        <v>12407</v>
      </c>
    </row>
    <row r="568" spans="1:8" ht="39.9" customHeight="1" x14ac:dyDescent="0.2">
      <c r="A568" s="57">
        <v>18</v>
      </c>
      <c r="B568" s="17" t="s">
        <v>12302</v>
      </c>
      <c r="C568" s="17" t="s">
        <v>12359</v>
      </c>
      <c r="D568" s="253" t="s">
        <v>221</v>
      </c>
      <c r="E568" s="56" t="s">
        <v>12360</v>
      </c>
      <c r="F568" s="17">
        <v>2021</v>
      </c>
      <c r="G568" s="17" t="s">
        <v>12383</v>
      </c>
      <c r="H568" s="17" t="s">
        <v>12408</v>
      </c>
    </row>
    <row r="569" spans="1:8" ht="39.9" customHeight="1" x14ac:dyDescent="0.2">
      <c r="A569" s="57">
        <v>19</v>
      </c>
      <c r="B569" s="17" t="s">
        <v>12303</v>
      </c>
      <c r="C569" s="17" t="s">
        <v>7728</v>
      </c>
      <c r="D569" s="253" t="s">
        <v>140</v>
      </c>
      <c r="E569" s="56" t="s">
        <v>12345</v>
      </c>
      <c r="F569" s="17">
        <v>2021</v>
      </c>
      <c r="G569" s="17" t="s">
        <v>12384</v>
      </c>
      <c r="H569" s="17" t="s">
        <v>12409</v>
      </c>
    </row>
    <row r="570" spans="1:8" ht="39.9" customHeight="1" x14ac:dyDescent="0.2">
      <c r="A570" s="57">
        <v>20</v>
      </c>
      <c r="B570" s="17" t="s">
        <v>12304</v>
      </c>
      <c r="C570" s="17" t="s">
        <v>12361</v>
      </c>
      <c r="D570" s="253" t="s">
        <v>140</v>
      </c>
      <c r="E570" s="56" t="s">
        <v>12356</v>
      </c>
      <c r="F570" s="17">
        <v>2021</v>
      </c>
      <c r="G570" s="17" t="s">
        <v>12385</v>
      </c>
      <c r="H570" s="17" t="s">
        <v>12410</v>
      </c>
    </row>
    <row r="571" spans="1:8" ht="39.9" customHeight="1" x14ac:dyDescent="0.2">
      <c r="A571" s="57">
        <v>21</v>
      </c>
      <c r="B571" s="17" t="s">
        <v>12305</v>
      </c>
      <c r="C571" s="17" t="s">
        <v>12362</v>
      </c>
      <c r="D571" s="253" t="s">
        <v>626</v>
      </c>
      <c r="E571" s="56" t="s">
        <v>12341</v>
      </c>
      <c r="F571" s="17">
        <v>2021</v>
      </c>
      <c r="G571" s="17" t="s">
        <v>12386</v>
      </c>
      <c r="H571" s="17" t="s">
        <v>12411</v>
      </c>
    </row>
    <row r="572" spans="1:8" ht="39.9" customHeight="1" x14ac:dyDescent="0.2">
      <c r="A572" s="57">
        <v>22</v>
      </c>
      <c r="B572" s="17" t="s">
        <v>12306</v>
      </c>
      <c r="C572" s="17" t="s">
        <v>11517</v>
      </c>
      <c r="D572" s="253" t="s">
        <v>140</v>
      </c>
      <c r="E572" s="56" t="s">
        <v>12356</v>
      </c>
      <c r="F572" s="17">
        <v>2021</v>
      </c>
      <c r="G572" s="17" t="s">
        <v>12387</v>
      </c>
      <c r="H572" s="17" t="s">
        <v>12412</v>
      </c>
    </row>
    <row r="573" spans="1:8" ht="39.9" customHeight="1" x14ac:dyDescent="0.2">
      <c r="A573" s="57">
        <v>23</v>
      </c>
      <c r="B573" s="17" t="s">
        <v>12307</v>
      </c>
      <c r="C573" s="17" t="s">
        <v>12363</v>
      </c>
      <c r="D573" s="253" t="s">
        <v>3439</v>
      </c>
      <c r="E573" s="56" t="s">
        <v>11394</v>
      </c>
      <c r="F573" s="17">
        <v>2021</v>
      </c>
      <c r="G573" s="17" t="s">
        <v>12388</v>
      </c>
      <c r="H573" s="17" t="s">
        <v>12413</v>
      </c>
    </row>
    <row r="574" spans="1:8" ht="39.9" customHeight="1" x14ac:dyDescent="0.2">
      <c r="A574" s="57">
        <v>24</v>
      </c>
      <c r="B574" s="17" t="s">
        <v>12308</v>
      </c>
      <c r="C574" s="17" t="s">
        <v>12364</v>
      </c>
      <c r="D574" s="253" t="s">
        <v>638</v>
      </c>
      <c r="E574" s="56" t="s">
        <v>12339</v>
      </c>
      <c r="F574" s="17">
        <v>2021</v>
      </c>
      <c r="G574" s="17" t="s">
        <v>12389</v>
      </c>
      <c r="H574" s="17" t="s">
        <v>12414</v>
      </c>
    </row>
    <row r="575" spans="1:8" ht="39.9" customHeight="1" x14ac:dyDescent="0.2">
      <c r="A575" s="57">
        <v>25</v>
      </c>
      <c r="B575" s="17" t="s">
        <v>12309</v>
      </c>
      <c r="C575" s="17" t="s">
        <v>12365</v>
      </c>
      <c r="D575" s="253" t="s">
        <v>233</v>
      </c>
      <c r="E575" s="56" t="s">
        <v>11396</v>
      </c>
      <c r="F575" s="17">
        <v>2021</v>
      </c>
      <c r="G575" s="17" t="s">
        <v>12390</v>
      </c>
      <c r="H575" s="17" t="s">
        <v>12415</v>
      </c>
    </row>
    <row r="576" spans="1:8" ht="39.9" customHeight="1" x14ac:dyDescent="0.2">
      <c r="A576" s="57">
        <v>26</v>
      </c>
      <c r="B576" s="17" t="s">
        <v>12310</v>
      </c>
      <c r="C576" s="17" t="s">
        <v>12420</v>
      </c>
      <c r="D576" s="253" t="s">
        <v>1692</v>
      </c>
      <c r="E576" s="56" t="s">
        <v>12339</v>
      </c>
      <c r="F576" s="17">
        <v>2021</v>
      </c>
      <c r="G576" s="17" t="s">
        <v>12443</v>
      </c>
      <c r="H576" s="17" t="s">
        <v>12444</v>
      </c>
    </row>
    <row r="577" spans="1:8" ht="39.9" customHeight="1" x14ac:dyDescent="0.2">
      <c r="A577" s="57">
        <v>27</v>
      </c>
      <c r="B577" s="17" t="s">
        <v>12311</v>
      </c>
      <c r="C577" s="17" t="s">
        <v>12421</v>
      </c>
      <c r="D577" s="253" t="s">
        <v>1884</v>
      </c>
      <c r="E577" s="56" t="s">
        <v>12339</v>
      </c>
      <c r="F577" s="17">
        <v>2021</v>
      </c>
      <c r="G577" s="17" t="s">
        <v>12445</v>
      </c>
      <c r="H577" s="17" t="s">
        <v>12446</v>
      </c>
    </row>
    <row r="578" spans="1:8" ht="39.9" customHeight="1" x14ac:dyDescent="0.2">
      <c r="A578" s="57">
        <v>28</v>
      </c>
      <c r="B578" s="17" t="s">
        <v>12312</v>
      </c>
      <c r="C578" s="17" t="s">
        <v>12422</v>
      </c>
      <c r="D578" s="253" t="s">
        <v>287</v>
      </c>
      <c r="E578" s="56" t="s">
        <v>11822</v>
      </c>
      <c r="F578" s="17">
        <v>2021</v>
      </c>
      <c r="G578" s="17" t="s">
        <v>12447</v>
      </c>
      <c r="H578" s="17" t="s">
        <v>12448</v>
      </c>
    </row>
    <row r="579" spans="1:8" ht="39.9" customHeight="1" x14ac:dyDescent="0.2">
      <c r="A579" s="57">
        <v>29</v>
      </c>
      <c r="B579" s="17" t="s">
        <v>12313</v>
      </c>
      <c r="C579" s="17" t="s">
        <v>12423</v>
      </c>
      <c r="D579" s="253" t="s">
        <v>233</v>
      </c>
      <c r="E579" s="56" t="s">
        <v>12356</v>
      </c>
      <c r="F579" s="17">
        <v>2021</v>
      </c>
      <c r="G579" s="17" t="s">
        <v>12449</v>
      </c>
      <c r="H579" s="17" t="s">
        <v>12450</v>
      </c>
    </row>
    <row r="580" spans="1:8" ht="39.9" customHeight="1" x14ac:dyDescent="0.2">
      <c r="A580" s="57">
        <v>30</v>
      </c>
      <c r="B580" s="17" t="s">
        <v>12314</v>
      </c>
      <c r="C580" s="17" t="s">
        <v>12424</v>
      </c>
      <c r="D580" s="253" t="s">
        <v>3439</v>
      </c>
      <c r="E580" s="56" t="s">
        <v>12349</v>
      </c>
      <c r="F580" s="17">
        <v>2021</v>
      </c>
      <c r="G580" s="17" t="s">
        <v>12451</v>
      </c>
      <c r="H580" s="17" t="s">
        <v>12452</v>
      </c>
    </row>
    <row r="581" spans="1:8" ht="39.9" customHeight="1" x14ac:dyDescent="0.2">
      <c r="A581" s="57">
        <v>31</v>
      </c>
      <c r="B581" s="17" t="s">
        <v>12315</v>
      </c>
      <c r="C581" s="17" t="s">
        <v>12425</v>
      </c>
      <c r="D581" s="253" t="s">
        <v>243</v>
      </c>
      <c r="E581" s="56" t="s">
        <v>12356</v>
      </c>
      <c r="F581" s="17">
        <v>2021</v>
      </c>
      <c r="G581" s="17" t="s">
        <v>12453</v>
      </c>
      <c r="H581" s="17" t="s">
        <v>12454</v>
      </c>
    </row>
    <row r="582" spans="1:8" ht="39.9" customHeight="1" x14ac:dyDescent="0.2">
      <c r="A582" s="57">
        <v>32</v>
      </c>
      <c r="B582" s="17" t="s">
        <v>12316</v>
      </c>
      <c r="C582" s="17" t="s">
        <v>12426</v>
      </c>
      <c r="D582" s="253" t="s">
        <v>159</v>
      </c>
      <c r="E582" s="56" t="s">
        <v>12349</v>
      </c>
      <c r="F582" s="17">
        <v>2021</v>
      </c>
      <c r="G582" s="17" t="s">
        <v>12455</v>
      </c>
      <c r="H582" s="17" t="s">
        <v>12456</v>
      </c>
    </row>
    <row r="583" spans="1:8" ht="39.9" customHeight="1" x14ac:dyDescent="0.2">
      <c r="A583" s="57">
        <v>33</v>
      </c>
      <c r="B583" s="17" t="s">
        <v>12317</v>
      </c>
      <c r="C583" s="17" t="s">
        <v>12427</v>
      </c>
      <c r="D583" s="253" t="s">
        <v>230</v>
      </c>
      <c r="E583" s="56" t="s">
        <v>11394</v>
      </c>
      <c r="F583" s="17">
        <v>2021</v>
      </c>
      <c r="G583" s="17" t="s">
        <v>12457</v>
      </c>
      <c r="H583" s="17" t="s">
        <v>12458</v>
      </c>
    </row>
    <row r="584" spans="1:8" ht="39.9" customHeight="1" x14ac:dyDescent="0.2">
      <c r="A584" s="57">
        <v>34</v>
      </c>
      <c r="B584" s="17" t="s">
        <v>12318</v>
      </c>
      <c r="C584" s="17" t="s">
        <v>12428</v>
      </c>
      <c r="D584" s="253" t="s">
        <v>12416</v>
      </c>
      <c r="E584" s="56" t="s">
        <v>12347</v>
      </c>
      <c r="F584" s="17">
        <v>2021</v>
      </c>
      <c r="G584" s="17" t="s">
        <v>12459</v>
      </c>
      <c r="H584" s="17" t="s">
        <v>12460</v>
      </c>
    </row>
    <row r="585" spans="1:8" ht="39.9" customHeight="1" x14ac:dyDescent="0.2">
      <c r="A585" s="57">
        <v>35</v>
      </c>
      <c r="B585" s="17" t="s">
        <v>12319</v>
      </c>
      <c r="C585" s="17" t="s">
        <v>12429</v>
      </c>
      <c r="D585" s="253" t="s">
        <v>579</v>
      </c>
      <c r="E585" s="56" t="s">
        <v>12347</v>
      </c>
      <c r="F585" s="17">
        <v>2021</v>
      </c>
      <c r="G585" s="17" t="s">
        <v>12461</v>
      </c>
      <c r="H585" s="17" t="s">
        <v>12462</v>
      </c>
    </row>
    <row r="586" spans="1:8" ht="39.9" customHeight="1" x14ac:dyDescent="0.2">
      <c r="A586" s="57">
        <v>36</v>
      </c>
      <c r="B586" s="17" t="s">
        <v>12320</v>
      </c>
      <c r="C586" s="17" t="s">
        <v>12430</v>
      </c>
      <c r="D586" s="253" t="s">
        <v>230</v>
      </c>
      <c r="E586" s="56" t="s">
        <v>12347</v>
      </c>
      <c r="F586" s="17">
        <v>2021</v>
      </c>
      <c r="G586" s="17" t="s">
        <v>12463</v>
      </c>
      <c r="H586" s="17" t="s">
        <v>12464</v>
      </c>
    </row>
    <row r="587" spans="1:8" ht="39.9" customHeight="1" x14ac:dyDescent="0.2">
      <c r="A587" s="57">
        <v>37</v>
      </c>
      <c r="B587" s="17" t="s">
        <v>12321</v>
      </c>
      <c r="C587" s="17" t="s">
        <v>12431</v>
      </c>
      <c r="D587" s="253" t="s">
        <v>1794</v>
      </c>
      <c r="E587" s="56" t="s">
        <v>11822</v>
      </c>
      <c r="F587" s="17">
        <v>2021</v>
      </c>
      <c r="G587" s="17" t="s">
        <v>12465</v>
      </c>
      <c r="H587" s="17" t="s">
        <v>12466</v>
      </c>
    </row>
    <row r="588" spans="1:8" ht="39.9" customHeight="1" x14ac:dyDescent="0.2">
      <c r="A588" s="57">
        <v>38</v>
      </c>
      <c r="B588" s="17" t="s">
        <v>12322</v>
      </c>
      <c r="C588" s="17" t="s">
        <v>12431</v>
      </c>
      <c r="D588" s="253" t="s">
        <v>1794</v>
      </c>
      <c r="E588" s="56" t="s">
        <v>12360</v>
      </c>
      <c r="F588" s="17">
        <v>2021</v>
      </c>
      <c r="G588" s="17" t="s">
        <v>12467</v>
      </c>
      <c r="H588" s="17" t="s">
        <v>12468</v>
      </c>
    </row>
    <row r="589" spans="1:8" ht="39.9" customHeight="1" x14ac:dyDescent="0.2">
      <c r="A589" s="57">
        <v>39</v>
      </c>
      <c r="B589" s="17" t="s">
        <v>12323</v>
      </c>
      <c r="C589" s="17" t="s">
        <v>12432</v>
      </c>
      <c r="D589" s="253" t="s">
        <v>12417</v>
      </c>
      <c r="E589" s="56" t="s">
        <v>11394</v>
      </c>
      <c r="F589" s="17">
        <v>2021</v>
      </c>
      <c r="G589" s="17" t="s">
        <v>12469</v>
      </c>
      <c r="H589" s="17" t="s">
        <v>12470</v>
      </c>
    </row>
    <row r="590" spans="1:8" ht="39.9" customHeight="1" x14ac:dyDescent="0.2">
      <c r="A590" s="57">
        <v>40</v>
      </c>
      <c r="B590" s="17" t="s">
        <v>12324</v>
      </c>
      <c r="C590" s="17" t="s">
        <v>11186</v>
      </c>
      <c r="D590" s="253" t="s">
        <v>3439</v>
      </c>
      <c r="E590" s="56" t="s">
        <v>12337</v>
      </c>
      <c r="F590" s="17">
        <v>2021</v>
      </c>
      <c r="G590" s="17" t="s">
        <v>12471</v>
      </c>
      <c r="H590" s="17" t="s">
        <v>12472</v>
      </c>
    </row>
    <row r="591" spans="1:8" ht="39.9" customHeight="1" x14ac:dyDescent="0.2">
      <c r="A591" s="57">
        <v>41</v>
      </c>
      <c r="B591" s="17" t="s">
        <v>12325</v>
      </c>
      <c r="C591" s="17" t="s">
        <v>12433</v>
      </c>
      <c r="D591" s="253" t="s">
        <v>2222</v>
      </c>
      <c r="E591" s="56" t="s">
        <v>12360</v>
      </c>
      <c r="F591" s="17">
        <v>2021</v>
      </c>
      <c r="G591" s="17" t="s">
        <v>12473</v>
      </c>
      <c r="H591" s="17" t="s">
        <v>12474</v>
      </c>
    </row>
    <row r="592" spans="1:8" ht="39.9" customHeight="1" x14ac:dyDescent="0.2">
      <c r="A592" s="57">
        <v>42</v>
      </c>
      <c r="B592" s="17" t="s">
        <v>12326</v>
      </c>
      <c r="C592" s="17" t="s">
        <v>12434</v>
      </c>
      <c r="D592" s="253" t="s">
        <v>12418</v>
      </c>
      <c r="E592" s="56" t="s">
        <v>12347</v>
      </c>
      <c r="F592" s="17">
        <v>2021</v>
      </c>
      <c r="G592" s="17" t="s">
        <v>12475</v>
      </c>
      <c r="H592" s="17" t="s">
        <v>12476</v>
      </c>
    </row>
    <row r="593" spans="1:8" ht="39.9" customHeight="1" x14ac:dyDescent="0.2">
      <c r="A593" s="57">
        <v>43</v>
      </c>
      <c r="B593" s="17" t="s">
        <v>12327</v>
      </c>
      <c r="C593" s="17" t="s">
        <v>12435</v>
      </c>
      <c r="D593" s="253" t="s">
        <v>221</v>
      </c>
      <c r="E593" s="56" t="s">
        <v>12419</v>
      </c>
      <c r="F593" s="17">
        <v>2021</v>
      </c>
      <c r="G593" s="17" t="s">
        <v>12477</v>
      </c>
      <c r="H593" s="17" t="s">
        <v>12478</v>
      </c>
    </row>
    <row r="594" spans="1:8" ht="39.9" customHeight="1" x14ac:dyDescent="0.2">
      <c r="A594" s="57">
        <v>44</v>
      </c>
      <c r="B594" s="17" t="s">
        <v>12328</v>
      </c>
      <c r="C594" s="17" t="s">
        <v>12436</v>
      </c>
      <c r="D594" s="253" t="s">
        <v>579</v>
      </c>
      <c r="E594" s="56" t="s">
        <v>12347</v>
      </c>
      <c r="F594" s="17">
        <v>2021</v>
      </c>
      <c r="G594" s="17" t="s">
        <v>12479</v>
      </c>
      <c r="H594" s="17" t="s">
        <v>12480</v>
      </c>
    </row>
    <row r="595" spans="1:8" ht="39.9" customHeight="1" x14ac:dyDescent="0.2">
      <c r="A595" s="57">
        <v>45</v>
      </c>
      <c r="B595" s="17" t="s">
        <v>12329</v>
      </c>
      <c r="C595" s="17" t="s">
        <v>12437</v>
      </c>
      <c r="D595" s="253" t="s">
        <v>287</v>
      </c>
      <c r="E595" s="56" t="s">
        <v>12349</v>
      </c>
      <c r="F595" s="17">
        <v>2021</v>
      </c>
      <c r="G595" s="17" t="s">
        <v>12481</v>
      </c>
      <c r="H595" s="17" t="s">
        <v>12482</v>
      </c>
    </row>
    <row r="596" spans="1:8" ht="39.9" customHeight="1" x14ac:dyDescent="0.2">
      <c r="A596" s="57">
        <v>46</v>
      </c>
      <c r="B596" s="17" t="s">
        <v>12330</v>
      </c>
      <c r="C596" s="17" t="s">
        <v>12438</v>
      </c>
      <c r="D596" s="253" t="s">
        <v>1362</v>
      </c>
      <c r="E596" s="56" t="s">
        <v>12349</v>
      </c>
      <c r="F596" s="17">
        <v>2021</v>
      </c>
      <c r="G596" s="17" t="s">
        <v>12483</v>
      </c>
      <c r="H596" s="17" t="s">
        <v>12484</v>
      </c>
    </row>
    <row r="597" spans="1:8" ht="39.9" customHeight="1" x14ac:dyDescent="0.2">
      <c r="A597" s="57">
        <v>47</v>
      </c>
      <c r="B597" s="17" t="s">
        <v>12331</v>
      </c>
      <c r="C597" s="17" t="s">
        <v>12439</v>
      </c>
      <c r="D597" s="253" t="s">
        <v>230</v>
      </c>
      <c r="E597" s="56" t="s">
        <v>12356</v>
      </c>
      <c r="F597" s="17">
        <v>2021</v>
      </c>
      <c r="G597" s="17" t="s">
        <v>12485</v>
      </c>
      <c r="H597" s="17" t="s">
        <v>12486</v>
      </c>
    </row>
    <row r="598" spans="1:8" ht="39.9" customHeight="1" x14ac:dyDescent="0.2">
      <c r="A598" s="57">
        <v>48</v>
      </c>
      <c r="B598" s="17" t="s">
        <v>12332</v>
      </c>
      <c r="C598" s="17" t="s">
        <v>12440</v>
      </c>
      <c r="D598" s="253" t="s">
        <v>230</v>
      </c>
      <c r="E598" s="56" t="s">
        <v>12356</v>
      </c>
      <c r="F598" s="17">
        <v>2021</v>
      </c>
      <c r="G598" s="17" t="s">
        <v>12487</v>
      </c>
      <c r="H598" s="17" t="s">
        <v>12488</v>
      </c>
    </row>
    <row r="599" spans="1:8" ht="39.9" customHeight="1" x14ac:dyDescent="0.2">
      <c r="A599" s="57">
        <v>49</v>
      </c>
      <c r="B599" s="17" t="s">
        <v>12333</v>
      </c>
      <c r="C599" s="17" t="s">
        <v>12441</v>
      </c>
      <c r="D599" s="253" t="s">
        <v>243</v>
      </c>
      <c r="E599" s="56" t="s">
        <v>12337</v>
      </c>
      <c r="F599" s="17">
        <v>2021</v>
      </c>
      <c r="G599" s="17" t="s">
        <v>12489</v>
      </c>
      <c r="H599" s="17" t="s">
        <v>12490</v>
      </c>
    </row>
    <row r="600" spans="1:8" ht="39.9" customHeight="1" x14ac:dyDescent="0.2">
      <c r="A600" s="57">
        <v>50</v>
      </c>
      <c r="B600" s="17" t="s">
        <v>12334</v>
      </c>
      <c r="C600" s="17" t="s">
        <v>12442</v>
      </c>
      <c r="D600" s="253" t="s">
        <v>1935</v>
      </c>
      <c r="E600" s="56" t="s">
        <v>12356</v>
      </c>
      <c r="F600" s="17">
        <v>2021</v>
      </c>
      <c r="G600" s="17" t="s">
        <v>12491</v>
      </c>
      <c r="H600" s="17" t="s">
        <v>12492</v>
      </c>
    </row>
    <row r="601" spans="1:8" ht="39.9" customHeight="1" x14ac:dyDescent="0.2">
      <c r="A601" s="57"/>
      <c r="B601" s="274" t="s">
        <v>12493</v>
      </c>
      <c r="C601" s="212"/>
      <c r="D601" s="266"/>
      <c r="E601" s="212"/>
      <c r="F601" s="212"/>
      <c r="G601" s="212"/>
      <c r="H601" s="212"/>
    </row>
    <row r="602" spans="1:8" ht="39.9" customHeight="1" thickBot="1" x14ac:dyDescent="0.25">
      <c r="A602" s="57"/>
      <c r="B602" s="43" t="s">
        <v>5362</v>
      </c>
      <c r="C602" s="43" t="s">
        <v>5363</v>
      </c>
      <c r="D602" s="267" t="s">
        <v>5364</v>
      </c>
      <c r="E602" s="43" t="s">
        <v>5365</v>
      </c>
      <c r="F602" s="43" t="s">
        <v>5366</v>
      </c>
      <c r="G602" s="43" t="s">
        <v>5368</v>
      </c>
      <c r="H602" s="43" t="s">
        <v>5367</v>
      </c>
    </row>
    <row r="603" spans="1:8" ht="39.9" customHeight="1" thickTop="1" x14ac:dyDescent="0.2">
      <c r="A603" s="57">
        <v>1</v>
      </c>
      <c r="B603" s="60" t="s">
        <v>12261</v>
      </c>
      <c r="C603" s="60" t="s">
        <v>12494</v>
      </c>
      <c r="D603" s="252" t="s">
        <v>595</v>
      </c>
      <c r="E603" s="59" t="s">
        <v>12337</v>
      </c>
      <c r="F603" s="60">
        <v>2021</v>
      </c>
      <c r="G603" s="60" t="s">
        <v>12561</v>
      </c>
      <c r="H603" s="60" t="s">
        <v>12562</v>
      </c>
    </row>
    <row r="604" spans="1:8" ht="39.9" customHeight="1" x14ac:dyDescent="0.2">
      <c r="A604" s="57">
        <v>2</v>
      </c>
      <c r="B604" s="17" t="s">
        <v>12262</v>
      </c>
      <c r="C604" s="17" t="s">
        <v>12495</v>
      </c>
      <c r="D604" s="253" t="s">
        <v>137</v>
      </c>
      <c r="E604" s="56" t="s">
        <v>12360</v>
      </c>
      <c r="F604" s="17">
        <v>2021</v>
      </c>
      <c r="G604" s="17" t="s">
        <v>12563</v>
      </c>
      <c r="H604" s="17" t="s">
        <v>12564</v>
      </c>
    </row>
    <row r="605" spans="1:8" ht="39.9" customHeight="1" x14ac:dyDescent="0.2">
      <c r="A605" s="57">
        <v>3</v>
      </c>
      <c r="B605" s="17" t="s">
        <v>12263</v>
      </c>
      <c r="C605" s="17" t="s">
        <v>12496</v>
      </c>
      <c r="D605" s="253" t="s">
        <v>243</v>
      </c>
      <c r="E605" s="56" t="s">
        <v>12337</v>
      </c>
      <c r="F605" s="17">
        <v>2021</v>
      </c>
      <c r="G605" s="17" t="s">
        <v>12565</v>
      </c>
      <c r="H605" s="17" t="s">
        <v>12566</v>
      </c>
    </row>
    <row r="606" spans="1:8" ht="39.9" customHeight="1" x14ac:dyDescent="0.2">
      <c r="A606" s="57">
        <v>4</v>
      </c>
      <c r="B606" s="17" t="s">
        <v>12264</v>
      </c>
      <c r="C606" s="17" t="s">
        <v>12497</v>
      </c>
      <c r="D606" s="253" t="s">
        <v>1362</v>
      </c>
      <c r="E606" s="56" t="s">
        <v>12347</v>
      </c>
      <c r="F606" s="17">
        <v>2021</v>
      </c>
      <c r="G606" s="17" t="s">
        <v>12567</v>
      </c>
      <c r="H606" s="17" t="s">
        <v>12568</v>
      </c>
    </row>
    <row r="607" spans="1:8" ht="39.9" customHeight="1" x14ac:dyDescent="0.2">
      <c r="A607" s="57">
        <v>5</v>
      </c>
      <c r="B607" s="17" t="s">
        <v>12265</v>
      </c>
      <c r="C607" s="17" t="s">
        <v>12498</v>
      </c>
      <c r="D607" s="253" t="s">
        <v>12499</v>
      </c>
      <c r="E607" s="56" t="s">
        <v>12347</v>
      </c>
      <c r="F607" s="17">
        <v>2021</v>
      </c>
      <c r="G607" s="17" t="s">
        <v>12569</v>
      </c>
      <c r="H607" s="17" t="s">
        <v>12570</v>
      </c>
    </row>
    <row r="608" spans="1:8" ht="39.9" customHeight="1" x14ac:dyDescent="0.2">
      <c r="A608" s="57">
        <v>6</v>
      </c>
      <c r="B608" s="17" t="s">
        <v>12266</v>
      </c>
      <c r="C608" s="17" t="s">
        <v>11517</v>
      </c>
      <c r="D608" s="253" t="s">
        <v>12500</v>
      </c>
      <c r="E608" s="56" t="s">
        <v>11822</v>
      </c>
      <c r="F608" s="17">
        <v>2021</v>
      </c>
      <c r="G608" s="17" t="s">
        <v>12571</v>
      </c>
      <c r="H608" s="17" t="s">
        <v>12572</v>
      </c>
    </row>
    <row r="609" spans="1:8" ht="39.9" customHeight="1" x14ac:dyDescent="0.2">
      <c r="A609" s="57">
        <v>7</v>
      </c>
      <c r="B609" s="17" t="s">
        <v>12267</v>
      </c>
      <c r="C609" s="17" t="s">
        <v>12501</v>
      </c>
      <c r="D609" s="253" t="s">
        <v>12502</v>
      </c>
      <c r="E609" s="56" t="s">
        <v>12337</v>
      </c>
      <c r="F609" s="17">
        <v>2021</v>
      </c>
      <c r="G609" s="17" t="s">
        <v>12573</v>
      </c>
      <c r="H609" s="17" t="s">
        <v>12574</v>
      </c>
    </row>
    <row r="610" spans="1:8" ht="39.9" customHeight="1" x14ac:dyDescent="0.2">
      <c r="A610" s="57">
        <v>8</v>
      </c>
      <c r="B610" s="17" t="s">
        <v>12268</v>
      </c>
      <c r="C610" s="17" t="s">
        <v>12503</v>
      </c>
      <c r="D610" s="253" t="s">
        <v>140</v>
      </c>
      <c r="E610" s="56" t="s">
        <v>12337</v>
      </c>
      <c r="F610" s="17">
        <v>2021</v>
      </c>
      <c r="G610" s="17" t="s">
        <v>12575</v>
      </c>
      <c r="H610" s="17" t="s">
        <v>12576</v>
      </c>
    </row>
    <row r="611" spans="1:8" ht="39.9" customHeight="1" x14ac:dyDescent="0.2">
      <c r="A611" s="57">
        <v>9</v>
      </c>
      <c r="B611" s="17" t="s">
        <v>12269</v>
      </c>
      <c r="C611" s="17" t="s">
        <v>12504</v>
      </c>
      <c r="D611" s="253" t="s">
        <v>221</v>
      </c>
      <c r="E611" s="56" t="s">
        <v>12419</v>
      </c>
      <c r="F611" s="17">
        <v>2021</v>
      </c>
      <c r="G611" s="17" t="s">
        <v>12577</v>
      </c>
      <c r="H611" s="17" t="s">
        <v>12578</v>
      </c>
    </row>
    <row r="612" spans="1:8" ht="39.9" customHeight="1" x14ac:dyDescent="0.2">
      <c r="A612" s="57">
        <v>10</v>
      </c>
      <c r="B612" s="17" t="s">
        <v>12270</v>
      </c>
      <c r="C612" s="17" t="s">
        <v>7728</v>
      </c>
      <c r="D612" s="253" t="s">
        <v>307</v>
      </c>
      <c r="E612" s="56" t="s">
        <v>12337</v>
      </c>
      <c r="F612" s="17">
        <v>2021</v>
      </c>
      <c r="G612" s="17" t="s">
        <v>12579</v>
      </c>
      <c r="H612" s="17" t="s">
        <v>12580</v>
      </c>
    </row>
    <row r="613" spans="1:8" ht="39.9" customHeight="1" x14ac:dyDescent="0.2">
      <c r="A613" s="57">
        <v>11</v>
      </c>
      <c r="B613" s="17" t="s">
        <v>12271</v>
      </c>
      <c r="C613" s="17" t="s">
        <v>12505</v>
      </c>
      <c r="D613" s="253" t="s">
        <v>221</v>
      </c>
      <c r="E613" s="56" t="s">
        <v>11394</v>
      </c>
      <c r="F613" s="17">
        <v>2021</v>
      </c>
      <c r="G613" s="17" t="s">
        <v>12581</v>
      </c>
      <c r="H613" s="17" t="s">
        <v>12582</v>
      </c>
    </row>
    <row r="614" spans="1:8" ht="39.9" customHeight="1" x14ac:dyDescent="0.2">
      <c r="A614" s="57">
        <v>12</v>
      </c>
      <c r="B614" s="17" t="s">
        <v>12272</v>
      </c>
      <c r="C614" s="17" t="s">
        <v>12506</v>
      </c>
      <c r="D614" s="253" t="s">
        <v>140</v>
      </c>
      <c r="E614" s="56" t="s">
        <v>11822</v>
      </c>
      <c r="F614" s="17">
        <v>2021</v>
      </c>
      <c r="G614" s="17" t="s">
        <v>12583</v>
      </c>
      <c r="H614" s="17" t="s">
        <v>12584</v>
      </c>
    </row>
    <row r="615" spans="1:8" ht="39.9" customHeight="1" x14ac:dyDescent="0.2">
      <c r="A615" s="57">
        <v>13</v>
      </c>
      <c r="B615" s="17" t="s">
        <v>12273</v>
      </c>
      <c r="C615" s="17" t="s">
        <v>12507</v>
      </c>
      <c r="D615" s="253" t="s">
        <v>140</v>
      </c>
      <c r="E615" s="56" t="s">
        <v>12339</v>
      </c>
      <c r="F615" s="17">
        <v>2021</v>
      </c>
      <c r="G615" s="17" t="s">
        <v>12585</v>
      </c>
      <c r="H615" s="17" t="s">
        <v>12586</v>
      </c>
    </row>
    <row r="616" spans="1:8" ht="39.9" customHeight="1" x14ac:dyDescent="0.2">
      <c r="A616" s="57">
        <v>14</v>
      </c>
      <c r="B616" s="17" t="s">
        <v>12274</v>
      </c>
      <c r="C616" s="17" t="s">
        <v>12508</v>
      </c>
      <c r="D616" s="253" t="s">
        <v>140</v>
      </c>
      <c r="E616" s="56" t="s">
        <v>12356</v>
      </c>
      <c r="F616" s="17">
        <v>2021</v>
      </c>
      <c r="G616" s="17" t="s">
        <v>12587</v>
      </c>
      <c r="H616" s="17" t="s">
        <v>12588</v>
      </c>
    </row>
    <row r="617" spans="1:8" ht="39.9" customHeight="1" x14ac:dyDescent="0.2">
      <c r="A617" s="57">
        <v>15</v>
      </c>
      <c r="B617" s="17" t="s">
        <v>12275</v>
      </c>
      <c r="C617" s="17" t="s">
        <v>12508</v>
      </c>
      <c r="D617" s="253" t="s">
        <v>140</v>
      </c>
      <c r="E617" s="56" t="s">
        <v>12356</v>
      </c>
      <c r="F617" s="17">
        <v>2021</v>
      </c>
      <c r="G617" s="17" t="s">
        <v>12589</v>
      </c>
      <c r="H617" s="17" t="s">
        <v>12590</v>
      </c>
    </row>
    <row r="618" spans="1:8" ht="39.9" customHeight="1" x14ac:dyDescent="0.2">
      <c r="A618" s="57">
        <v>16</v>
      </c>
      <c r="B618" s="17" t="s">
        <v>12276</v>
      </c>
      <c r="C618" s="17" t="s">
        <v>11515</v>
      </c>
      <c r="D618" s="253" t="s">
        <v>140</v>
      </c>
      <c r="E618" s="56" t="s">
        <v>12347</v>
      </c>
      <c r="F618" s="17">
        <v>2021</v>
      </c>
      <c r="G618" s="17" t="s">
        <v>12591</v>
      </c>
      <c r="H618" s="17" t="s">
        <v>12592</v>
      </c>
    </row>
    <row r="619" spans="1:8" ht="39.9" customHeight="1" x14ac:dyDescent="0.2">
      <c r="A619" s="57">
        <v>17</v>
      </c>
      <c r="B619" s="17" t="s">
        <v>12277</v>
      </c>
      <c r="C619" s="17" t="s">
        <v>12509</v>
      </c>
      <c r="D619" s="253" t="s">
        <v>233</v>
      </c>
      <c r="E619" s="56" t="s">
        <v>12356</v>
      </c>
      <c r="F619" s="17">
        <v>2021</v>
      </c>
      <c r="G619" s="17" t="s">
        <v>12593</v>
      </c>
      <c r="H619" s="17" t="s">
        <v>12594</v>
      </c>
    </row>
    <row r="620" spans="1:8" ht="39.9" customHeight="1" x14ac:dyDescent="0.2">
      <c r="A620" s="57">
        <v>18</v>
      </c>
      <c r="B620" s="17" t="s">
        <v>12278</v>
      </c>
      <c r="C620" s="17" t="s">
        <v>11522</v>
      </c>
      <c r="D620" s="253" t="s">
        <v>156</v>
      </c>
      <c r="E620" s="56" t="s">
        <v>12337</v>
      </c>
      <c r="F620" s="17">
        <v>2021</v>
      </c>
      <c r="G620" s="17" t="s">
        <v>12595</v>
      </c>
      <c r="H620" s="17" t="s">
        <v>12596</v>
      </c>
    </row>
    <row r="621" spans="1:8" ht="39.9" customHeight="1" x14ac:dyDescent="0.2">
      <c r="A621" s="57">
        <v>19</v>
      </c>
      <c r="B621" s="17" t="s">
        <v>12279</v>
      </c>
      <c r="C621" s="17" t="s">
        <v>12510</v>
      </c>
      <c r="D621" s="253" t="s">
        <v>623</v>
      </c>
      <c r="E621" s="56" t="s">
        <v>12337</v>
      </c>
      <c r="F621" s="17">
        <v>2021</v>
      </c>
      <c r="G621" s="17" t="s">
        <v>12597</v>
      </c>
      <c r="H621" s="17" t="s">
        <v>12598</v>
      </c>
    </row>
    <row r="622" spans="1:8" ht="39.9" customHeight="1" x14ac:dyDescent="0.2">
      <c r="A622" s="57">
        <v>20</v>
      </c>
      <c r="B622" s="17" t="s">
        <v>12280</v>
      </c>
      <c r="C622" s="17" t="s">
        <v>12511</v>
      </c>
      <c r="D622" s="253" t="s">
        <v>1373</v>
      </c>
      <c r="E622" s="56" t="s">
        <v>12349</v>
      </c>
      <c r="F622" s="17">
        <v>2021</v>
      </c>
      <c r="G622" s="17" t="s">
        <v>12599</v>
      </c>
      <c r="H622" s="17" t="s">
        <v>12600</v>
      </c>
    </row>
    <row r="623" spans="1:8" ht="39.9" customHeight="1" x14ac:dyDescent="0.2">
      <c r="A623" s="57">
        <v>21</v>
      </c>
      <c r="B623" s="17" t="s">
        <v>9360</v>
      </c>
      <c r="C623" s="17" t="s">
        <v>11167</v>
      </c>
      <c r="D623" s="253" t="s">
        <v>230</v>
      </c>
      <c r="E623" s="56">
        <v>43282</v>
      </c>
      <c r="F623" s="17">
        <v>2021</v>
      </c>
      <c r="G623" s="17" t="s">
        <v>12601</v>
      </c>
      <c r="H623" s="17">
        <v>1123889428</v>
      </c>
    </row>
    <row r="624" spans="1:8" ht="39.9" customHeight="1" x14ac:dyDescent="0.2">
      <c r="A624" s="57">
        <v>22</v>
      </c>
      <c r="B624" s="17" t="s">
        <v>12281</v>
      </c>
      <c r="C624" s="17" t="s">
        <v>12512</v>
      </c>
      <c r="D624" s="253" t="s">
        <v>143</v>
      </c>
      <c r="E624" s="56" t="s">
        <v>12349</v>
      </c>
      <c r="F624" s="17">
        <v>2021</v>
      </c>
      <c r="G624" s="17" t="s">
        <v>12602</v>
      </c>
      <c r="H624" s="17" t="s">
        <v>12603</v>
      </c>
    </row>
    <row r="625" spans="1:8" ht="39.9" customHeight="1" x14ac:dyDescent="0.2">
      <c r="A625" s="57">
        <v>23</v>
      </c>
      <c r="B625" s="17" t="s">
        <v>12282</v>
      </c>
      <c r="C625" s="17" t="s">
        <v>12513</v>
      </c>
      <c r="D625" s="253" t="s">
        <v>233</v>
      </c>
      <c r="E625" s="56" t="s">
        <v>12347</v>
      </c>
      <c r="F625" s="17">
        <v>2021</v>
      </c>
      <c r="G625" s="17" t="s">
        <v>12604</v>
      </c>
      <c r="H625" s="17" t="s">
        <v>12605</v>
      </c>
    </row>
    <row r="626" spans="1:8" ht="39.9" customHeight="1" x14ac:dyDescent="0.2">
      <c r="A626" s="57">
        <v>24</v>
      </c>
      <c r="B626" s="17" t="s">
        <v>12283</v>
      </c>
      <c r="C626" s="17" t="s">
        <v>12514</v>
      </c>
      <c r="D626" s="253" t="s">
        <v>11206</v>
      </c>
      <c r="E626" s="56" t="s">
        <v>12337</v>
      </c>
      <c r="F626" s="17">
        <v>2021</v>
      </c>
      <c r="G626" s="17" t="s">
        <v>12606</v>
      </c>
      <c r="H626" s="17" t="s">
        <v>12607</v>
      </c>
    </row>
    <row r="627" spans="1:8" ht="39.9" customHeight="1" x14ac:dyDescent="0.2">
      <c r="A627" s="57">
        <v>25</v>
      </c>
      <c r="B627" s="17" t="s">
        <v>12284</v>
      </c>
      <c r="C627" s="17" t="s">
        <v>11623</v>
      </c>
      <c r="D627" s="253" t="s">
        <v>230</v>
      </c>
      <c r="E627" s="56" t="s">
        <v>12345</v>
      </c>
      <c r="F627" s="17">
        <v>2021</v>
      </c>
      <c r="G627" s="17" t="s">
        <v>12608</v>
      </c>
      <c r="H627" s="17" t="s">
        <v>12609</v>
      </c>
    </row>
    <row r="628" spans="1:8" ht="39.9" customHeight="1" x14ac:dyDescent="0.2">
      <c r="A628" s="57">
        <v>26</v>
      </c>
      <c r="B628" s="17" t="s">
        <v>12515</v>
      </c>
      <c r="C628" s="17" t="s">
        <v>12516</v>
      </c>
      <c r="D628" s="253" t="s">
        <v>11206</v>
      </c>
      <c r="E628" s="56" t="s">
        <v>12347</v>
      </c>
      <c r="F628" s="17">
        <v>2021</v>
      </c>
      <c r="G628" s="17" t="s">
        <v>12610</v>
      </c>
      <c r="H628" s="17" t="s">
        <v>12611</v>
      </c>
    </row>
    <row r="629" spans="1:8" ht="39.9" customHeight="1" x14ac:dyDescent="0.2">
      <c r="A629" s="57">
        <v>27</v>
      </c>
      <c r="B629" s="17" t="s">
        <v>12517</v>
      </c>
      <c r="C629" s="17" t="s">
        <v>12518</v>
      </c>
      <c r="D629" s="253" t="s">
        <v>243</v>
      </c>
      <c r="E629" s="56" t="s">
        <v>11822</v>
      </c>
      <c r="F629" s="17">
        <v>2021</v>
      </c>
      <c r="G629" s="17" t="s">
        <v>12612</v>
      </c>
      <c r="H629" s="17" t="s">
        <v>12613</v>
      </c>
    </row>
    <row r="630" spans="1:8" ht="39.9" customHeight="1" x14ac:dyDescent="0.2">
      <c r="A630" s="57">
        <v>28</v>
      </c>
      <c r="B630" s="17" t="s">
        <v>12519</v>
      </c>
      <c r="C630" s="17" t="s">
        <v>12520</v>
      </c>
      <c r="D630" s="253" t="s">
        <v>243</v>
      </c>
      <c r="E630" s="56" t="s">
        <v>12347</v>
      </c>
      <c r="F630" s="17">
        <v>2021</v>
      </c>
      <c r="G630" s="17" t="s">
        <v>12614</v>
      </c>
      <c r="H630" s="17" t="s">
        <v>12615</v>
      </c>
    </row>
    <row r="631" spans="1:8" ht="39.9" customHeight="1" x14ac:dyDescent="0.2">
      <c r="A631" s="57">
        <v>29</v>
      </c>
      <c r="B631" s="17" t="s">
        <v>12521</v>
      </c>
      <c r="C631" s="17" t="s">
        <v>12522</v>
      </c>
      <c r="D631" s="253" t="s">
        <v>156</v>
      </c>
      <c r="E631" s="56" t="s">
        <v>12349</v>
      </c>
      <c r="F631" s="17">
        <v>2021</v>
      </c>
      <c r="G631" s="17" t="s">
        <v>12616</v>
      </c>
      <c r="H631" s="17" t="s">
        <v>12617</v>
      </c>
    </row>
    <row r="632" spans="1:8" ht="39.9" customHeight="1" x14ac:dyDescent="0.2">
      <c r="A632" s="57">
        <v>30</v>
      </c>
      <c r="B632" s="17" t="s">
        <v>12523</v>
      </c>
      <c r="C632" s="17" t="s">
        <v>12524</v>
      </c>
      <c r="D632" s="253" t="s">
        <v>159</v>
      </c>
      <c r="E632" s="56" t="s">
        <v>11822</v>
      </c>
      <c r="F632" s="17">
        <v>2021</v>
      </c>
      <c r="G632" s="17" t="s">
        <v>12618</v>
      </c>
      <c r="H632" s="17" t="s">
        <v>12619</v>
      </c>
    </row>
    <row r="633" spans="1:8" ht="39.9" customHeight="1" x14ac:dyDescent="0.2">
      <c r="A633" s="57">
        <v>31</v>
      </c>
      <c r="B633" s="17" t="s">
        <v>12525</v>
      </c>
      <c r="C633" s="17" t="s">
        <v>7702</v>
      </c>
      <c r="D633" s="253" t="s">
        <v>221</v>
      </c>
      <c r="E633" s="56" t="s">
        <v>12339</v>
      </c>
      <c r="F633" s="17">
        <v>2021</v>
      </c>
      <c r="G633" s="17" t="s">
        <v>12620</v>
      </c>
      <c r="H633" s="17" t="s">
        <v>12621</v>
      </c>
    </row>
    <row r="634" spans="1:8" ht="39.9" customHeight="1" x14ac:dyDescent="0.2">
      <c r="A634" s="57">
        <v>32</v>
      </c>
      <c r="B634" s="17" t="s">
        <v>12526</v>
      </c>
      <c r="C634" s="17" t="s">
        <v>12527</v>
      </c>
      <c r="D634" s="253" t="s">
        <v>140</v>
      </c>
      <c r="E634" s="56" t="s">
        <v>12341</v>
      </c>
      <c r="F634" s="17">
        <v>2021</v>
      </c>
      <c r="G634" s="17" t="s">
        <v>12622</v>
      </c>
      <c r="H634" s="17" t="s">
        <v>12623</v>
      </c>
    </row>
    <row r="635" spans="1:8" ht="39.9" customHeight="1" x14ac:dyDescent="0.2">
      <c r="A635" s="57">
        <v>33</v>
      </c>
      <c r="B635" s="17" t="s">
        <v>12528</v>
      </c>
      <c r="C635" s="17" t="s">
        <v>11192</v>
      </c>
      <c r="D635" s="253" t="s">
        <v>1884</v>
      </c>
      <c r="E635" s="56" t="s">
        <v>12345</v>
      </c>
      <c r="F635" s="17">
        <v>2021</v>
      </c>
      <c r="G635" s="17" t="s">
        <v>12624</v>
      </c>
      <c r="H635" s="17" t="s">
        <v>12625</v>
      </c>
    </row>
    <row r="636" spans="1:8" ht="39.9" customHeight="1" x14ac:dyDescent="0.2">
      <c r="A636" s="57">
        <v>34</v>
      </c>
      <c r="B636" s="17" t="s">
        <v>12529</v>
      </c>
      <c r="C636" s="17" t="s">
        <v>12530</v>
      </c>
      <c r="D636" s="253" t="s">
        <v>1780</v>
      </c>
      <c r="E636" s="56" t="s">
        <v>11394</v>
      </c>
      <c r="F636" s="17">
        <v>2021</v>
      </c>
      <c r="G636" s="17" t="s">
        <v>12626</v>
      </c>
      <c r="H636" s="17" t="s">
        <v>12627</v>
      </c>
    </row>
    <row r="637" spans="1:8" ht="39.9" customHeight="1" x14ac:dyDescent="0.2">
      <c r="A637" s="57">
        <v>35</v>
      </c>
      <c r="B637" s="17" t="s">
        <v>12531</v>
      </c>
      <c r="C637" s="17" t="s">
        <v>12532</v>
      </c>
      <c r="D637" s="253" t="s">
        <v>1780</v>
      </c>
      <c r="E637" s="56" t="s">
        <v>12419</v>
      </c>
      <c r="F637" s="17">
        <v>2021</v>
      </c>
      <c r="G637" s="17" t="s">
        <v>12628</v>
      </c>
      <c r="H637" s="17" t="s">
        <v>12629</v>
      </c>
    </row>
    <row r="638" spans="1:8" ht="39.9" customHeight="1" x14ac:dyDescent="0.2">
      <c r="A638" s="57">
        <v>36</v>
      </c>
      <c r="B638" s="17" t="s">
        <v>12533</v>
      </c>
      <c r="C638" s="17" t="s">
        <v>12534</v>
      </c>
      <c r="D638" s="253" t="s">
        <v>233</v>
      </c>
      <c r="E638" s="56" t="s">
        <v>12337</v>
      </c>
      <c r="F638" s="17">
        <v>2021</v>
      </c>
      <c r="G638" s="17" t="s">
        <v>12630</v>
      </c>
      <c r="H638" s="17" t="s">
        <v>12631</v>
      </c>
    </row>
    <row r="639" spans="1:8" ht="39.9" customHeight="1" x14ac:dyDescent="0.2">
      <c r="A639" s="57">
        <v>37</v>
      </c>
      <c r="B639" s="17" t="s">
        <v>12535</v>
      </c>
      <c r="C639" s="17" t="s">
        <v>12431</v>
      </c>
      <c r="D639" s="253" t="s">
        <v>1794</v>
      </c>
      <c r="E639" s="56" t="s">
        <v>11822</v>
      </c>
      <c r="F639" s="17">
        <v>2021</v>
      </c>
      <c r="G639" s="17" t="s">
        <v>12632</v>
      </c>
      <c r="H639" s="17" t="s">
        <v>12633</v>
      </c>
    </row>
    <row r="640" spans="1:8" ht="39.9" customHeight="1" x14ac:dyDescent="0.2">
      <c r="A640" s="57">
        <v>38</v>
      </c>
      <c r="B640" s="17" t="s">
        <v>12536</v>
      </c>
      <c r="C640" s="17" t="s">
        <v>12431</v>
      </c>
      <c r="D640" s="253" t="s">
        <v>1794</v>
      </c>
      <c r="E640" s="56" t="s">
        <v>12339</v>
      </c>
      <c r="F640" s="17">
        <v>2021</v>
      </c>
      <c r="G640" s="17" t="s">
        <v>12634</v>
      </c>
      <c r="H640" s="17" t="s">
        <v>12635</v>
      </c>
    </row>
    <row r="641" spans="1:8" ht="39.9" customHeight="1" x14ac:dyDescent="0.2">
      <c r="A641" s="57">
        <v>39</v>
      </c>
      <c r="B641" s="17" t="s">
        <v>12537</v>
      </c>
      <c r="C641" s="17" t="s">
        <v>12436</v>
      </c>
      <c r="D641" s="253" t="s">
        <v>579</v>
      </c>
      <c r="E641" s="56" t="s">
        <v>11396</v>
      </c>
      <c r="F641" s="17">
        <v>2021</v>
      </c>
      <c r="G641" s="17" t="s">
        <v>12636</v>
      </c>
      <c r="H641" s="17" t="s">
        <v>12637</v>
      </c>
    </row>
    <row r="642" spans="1:8" ht="39.9" customHeight="1" x14ac:dyDescent="0.2">
      <c r="A642" s="57">
        <v>40</v>
      </c>
      <c r="B642" s="17" t="s">
        <v>12538</v>
      </c>
      <c r="C642" s="17" t="s">
        <v>12539</v>
      </c>
      <c r="D642" s="253" t="s">
        <v>140</v>
      </c>
      <c r="E642" s="56" t="s">
        <v>12419</v>
      </c>
      <c r="F642" s="17">
        <v>2021</v>
      </c>
      <c r="G642" s="17" t="s">
        <v>12638</v>
      </c>
      <c r="H642" s="17" t="s">
        <v>12639</v>
      </c>
    </row>
    <row r="643" spans="1:8" ht="39.9" customHeight="1" x14ac:dyDescent="0.2">
      <c r="A643" s="57">
        <v>41</v>
      </c>
      <c r="B643" s="17" t="s">
        <v>12540</v>
      </c>
      <c r="C643" s="17" t="s">
        <v>12437</v>
      </c>
      <c r="D643" s="253" t="s">
        <v>287</v>
      </c>
      <c r="E643" s="56" t="s">
        <v>12341</v>
      </c>
      <c r="F643" s="17">
        <v>2021</v>
      </c>
      <c r="G643" s="17" t="s">
        <v>12640</v>
      </c>
      <c r="H643" s="17" t="s">
        <v>12641</v>
      </c>
    </row>
    <row r="644" spans="1:8" ht="39.9" customHeight="1" x14ac:dyDescent="0.2">
      <c r="A644" s="57">
        <v>42</v>
      </c>
      <c r="B644" s="17" t="s">
        <v>12541</v>
      </c>
      <c r="C644" s="17" t="s">
        <v>12437</v>
      </c>
      <c r="D644" s="253" t="s">
        <v>287</v>
      </c>
      <c r="E644" s="56" t="s">
        <v>12345</v>
      </c>
      <c r="F644" s="17">
        <v>2021</v>
      </c>
      <c r="G644" s="17" t="s">
        <v>12642</v>
      </c>
      <c r="H644" s="17" t="s">
        <v>12643</v>
      </c>
    </row>
    <row r="645" spans="1:8" ht="39.9" customHeight="1" x14ac:dyDescent="0.2">
      <c r="A645" s="57">
        <v>43</v>
      </c>
      <c r="B645" s="17" t="s">
        <v>12542</v>
      </c>
      <c r="C645" s="17" t="s">
        <v>12543</v>
      </c>
      <c r="D645" s="253" t="s">
        <v>12544</v>
      </c>
      <c r="E645" s="56" t="s">
        <v>12345</v>
      </c>
      <c r="F645" s="17">
        <v>2021</v>
      </c>
      <c r="G645" s="17" t="s">
        <v>12644</v>
      </c>
      <c r="H645" s="17" t="s">
        <v>12645</v>
      </c>
    </row>
    <row r="646" spans="1:8" ht="39.9" customHeight="1" x14ac:dyDescent="0.2">
      <c r="A646" s="57">
        <v>44</v>
      </c>
      <c r="B646" s="17" t="s">
        <v>12545</v>
      </c>
      <c r="C646" s="17" t="s">
        <v>11178</v>
      </c>
      <c r="D646" s="253" t="s">
        <v>1362</v>
      </c>
      <c r="E646" s="56" t="s">
        <v>12345</v>
      </c>
      <c r="F646" s="17">
        <v>2021</v>
      </c>
      <c r="G646" s="17" t="s">
        <v>12646</v>
      </c>
      <c r="H646" s="17" t="s">
        <v>12647</v>
      </c>
    </row>
    <row r="647" spans="1:8" ht="39.9" customHeight="1" x14ac:dyDescent="0.2">
      <c r="A647" s="57">
        <v>45</v>
      </c>
      <c r="B647" s="17" t="s">
        <v>12546</v>
      </c>
      <c r="C647" s="17" t="s">
        <v>12547</v>
      </c>
      <c r="D647" s="253" t="s">
        <v>7443</v>
      </c>
      <c r="E647" s="56" t="s">
        <v>12341</v>
      </c>
      <c r="F647" s="17">
        <v>2021</v>
      </c>
      <c r="G647" s="17" t="s">
        <v>12648</v>
      </c>
      <c r="H647" s="17" t="s">
        <v>12649</v>
      </c>
    </row>
    <row r="648" spans="1:8" ht="39.9" customHeight="1" x14ac:dyDescent="0.2">
      <c r="A648" s="57">
        <v>46</v>
      </c>
      <c r="B648" s="17" t="s">
        <v>12548</v>
      </c>
      <c r="C648" s="17" t="s">
        <v>12549</v>
      </c>
      <c r="D648" s="253" t="s">
        <v>7443</v>
      </c>
      <c r="E648" s="56" t="s">
        <v>11822</v>
      </c>
      <c r="F648" s="17">
        <v>2021</v>
      </c>
      <c r="G648" s="17" t="s">
        <v>12650</v>
      </c>
      <c r="H648" s="17" t="s">
        <v>12651</v>
      </c>
    </row>
    <row r="649" spans="1:8" ht="39.9" customHeight="1" x14ac:dyDescent="0.2">
      <c r="A649" s="57">
        <v>47</v>
      </c>
      <c r="B649" s="17" t="s">
        <v>12550</v>
      </c>
      <c r="C649" s="17" t="s">
        <v>12551</v>
      </c>
      <c r="D649" s="253" t="s">
        <v>233</v>
      </c>
      <c r="E649" s="56" t="s">
        <v>12419</v>
      </c>
      <c r="F649" s="17">
        <v>2021</v>
      </c>
      <c r="G649" s="17" t="s">
        <v>12652</v>
      </c>
      <c r="H649" s="17" t="s">
        <v>12653</v>
      </c>
    </row>
    <row r="650" spans="1:8" ht="39.9" customHeight="1" x14ac:dyDescent="0.2">
      <c r="A650" s="57">
        <v>48</v>
      </c>
      <c r="B650" s="17" t="s">
        <v>12552</v>
      </c>
      <c r="C650" s="17" t="s">
        <v>12553</v>
      </c>
      <c r="D650" s="253" t="s">
        <v>12554</v>
      </c>
      <c r="E650" s="56" t="s">
        <v>12347</v>
      </c>
      <c r="F650" s="17">
        <v>2021</v>
      </c>
      <c r="G650" s="17" t="s">
        <v>12654</v>
      </c>
      <c r="H650" s="17" t="s">
        <v>12655</v>
      </c>
    </row>
    <row r="651" spans="1:8" ht="39.9" customHeight="1" x14ac:dyDescent="0.2">
      <c r="A651" s="57">
        <v>49</v>
      </c>
      <c r="B651" s="17" t="s">
        <v>12555</v>
      </c>
      <c r="C651" s="17" t="s">
        <v>12556</v>
      </c>
      <c r="D651" s="253" t="s">
        <v>243</v>
      </c>
      <c r="E651" s="56" t="s">
        <v>12345</v>
      </c>
      <c r="F651" s="17">
        <v>2021</v>
      </c>
      <c r="G651" s="17" t="s">
        <v>12656</v>
      </c>
      <c r="H651" s="17" t="s">
        <v>12657</v>
      </c>
    </row>
    <row r="652" spans="1:8" ht="39.9" customHeight="1" x14ac:dyDescent="0.2">
      <c r="A652" s="57">
        <v>50</v>
      </c>
      <c r="B652" s="17" t="s">
        <v>12557</v>
      </c>
      <c r="C652" s="17" t="s">
        <v>12558</v>
      </c>
      <c r="D652" s="253" t="s">
        <v>1935</v>
      </c>
      <c r="E652" s="56" t="s">
        <v>11396</v>
      </c>
      <c r="F652" s="17">
        <v>2021</v>
      </c>
      <c r="G652" s="17" t="s">
        <v>12658</v>
      </c>
      <c r="H652" s="17" t="s">
        <v>12659</v>
      </c>
    </row>
    <row r="653" spans="1:8" ht="39.9" customHeight="1" x14ac:dyDescent="0.2">
      <c r="A653" s="57">
        <v>51</v>
      </c>
      <c r="B653" s="17" t="s">
        <v>12559</v>
      </c>
      <c r="C653" s="17" t="s">
        <v>12560</v>
      </c>
      <c r="D653" s="253" t="s">
        <v>1935</v>
      </c>
      <c r="E653" s="56" t="s">
        <v>12345</v>
      </c>
      <c r="F653" s="17">
        <v>2021</v>
      </c>
      <c r="G653" s="17" t="s">
        <v>12660</v>
      </c>
      <c r="H653" s="17" t="s">
        <v>12661</v>
      </c>
    </row>
    <row r="654" spans="1:8" ht="39.9" customHeight="1" x14ac:dyDescent="0.2">
      <c r="A654" s="57"/>
      <c r="B654" s="274" t="s">
        <v>14245</v>
      </c>
      <c r="C654" s="212"/>
      <c r="D654" s="266"/>
      <c r="E654" s="212"/>
      <c r="F654" s="212"/>
      <c r="G654" s="212"/>
      <c r="H654" s="212"/>
    </row>
    <row r="655" spans="1:8" ht="39.9" customHeight="1" thickBot="1" x14ac:dyDescent="0.25">
      <c r="A655" s="57"/>
      <c r="B655" s="178" t="s">
        <v>5362</v>
      </c>
      <c r="C655" s="178" t="s">
        <v>5363</v>
      </c>
      <c r="D655" s="275" t="s">
        <v>5364</v>
      </c>
      <c r="E655" s="178" t="s">
        <v>5365</v>
      </c>
      <c r="F655" s="178" t="s">
        <v>5366</v>
      </c>
      <c r="G655" s="178" t="s">
        <v>5368</v>
      </c>
      <c r="H655" s="178" t="s">
        <v>5367</v>
      </c>
    </row>
    <row r="656" spans="1:8" ht="39.9" customHeight="1" thickTop="1" x14ac:dyDescent="0.2">
      <c r="A656" s="57">
        <v>1</v>
      </c>
      <c r="B656" s="182" t="s">
        <v>14246</v>
      </c>
      <c r="C656" s="182" t="s">
        <v>13783</v>
      </c>
      <c r="D656" s="182" t="s">
        <v>269</v>
      </c>
      <c r="E656" s="276" t="s">
        <v>14247</v>
      </c>
      <c r="F656" s="182">
        <v>2022</v>
      </c>
      <c r="G656" s="277" t="s">
        <v>14248</v>
      </c>
      <c r="H656" s="276" t="s">
        <v>14249</v>
      </c>
    </row>
    <row r="657" spans="1:8" ht="39.9" customHeight="1" x14ac:dyDescent="0.2">
      <c r="A657" s="57">
        <v>2</v>
      </c>
      <c r="B657" s="73" t="s">
        <v>14250</v>
      </c>
      <c r="C657" s="73" t="s">
        <v>14251</v>
      </c>
      <c r="D657" s="73" t="s">
        <v>14252</v>
      </c>
      <c r="E657" s="278" t="s">
        <v>14253</v>
      </c>
      <c r="F657" s="73">
        <v>2022</v>
      </c>
      <c r="G657" s="75" t="s">
        <v>14254</v>
      </c>
      <c r="H657" s="73" t="s">
        <v>14255</v>
      </c>
    </row>
    <row r="658" spans="1:8" ht="39.9" customHeight="1" x14ac:dyDescent="0.2">
      <c r="A658" s="57">
        <v>3</v>
      </c>
      <c r="B658" s="73" t="s">
        <v>14256</v>
      </c>
      <c r="C658" s="73" t="s">
        <v>14257</v>
      </c>
      <c r="D658" s="73" t="s">
        <v>7376</v>
      </c>
      <c r="E658" s="278" t="s">
        <v>14253</v>
      </c>
      <c r="F658" s="73">
        <v>2022</v>
      </c>
      <c r="G658" s="75" t="s">
        <v>14258</v>
      </c>
      <c r="H658" s="73" t="s">
        <v>14259</v>
      </c>
    </row>
    <row r="659" spans="1:8" ht="39.9" customHeight="1" x14ac:dyDescent="0.2">
      <c r="A659" s="57">
        <v>4</v>
      </c>
      <c r="B659" s="74" t="s">
        <v>14260</v>
      </c>
      <c r="C659" s="73" t="s">
        <v>14261</v>
      </c>
      <c r="D659" s="75" t="s">
        <v>14262</v>
      </c>
      <c r="E659" s="278" t="s">
        <v>14263</v>
      </c>
      <c r="F659" s="73">
        <v>2022</v>
      </c>
      <c r="G659" s="75" t="s">
        <v>14264</v>
      </c>
      <c r="H659" s="73" t="s">
        <v>14265</v>
      </c>
    </row>
    <row r="660" spans="1:8" ht="39.9" customHeight="1" x14ac:dyDescent="0.2">
      <c r="A660" s="57">
        <v>5</v>
      </c>
      <c r="B660" s="73" t="s">
        <v>14266</v>
      </c>
      <c r="C660" s="73" t="s">
        <v>14267</v>
      </c>
      <c r="D660" s="73" t="s">
        <v>14268</v>
      </c>
      <c r="E660" s="278" t="s">
        <v>13966</v>
      </c>
      <c r="F660" s="73">
        <v>2022</v>
      </c>
      <c r="G660" s="75" t="s">
        <v>14269</v>
      </c>
      <c r="H660" s="73" t="s">
        <v>14270</v>
      </c>
    </row>
    <row r="661" spans="1:8" ht="39.9" customHeight="1" x14ac:dyDescent="0.2">
      <c r="A661" s="57">
        <v>6</v>
      </c>
      <c r="B661" s="73" t="s">
        <v>14271</v>
      </c>
      <c r="C661" s="73" t="s">
        <v>14272</v>
      </c>
      <c r="D661" s="73" t="s">
        <v>137</v>
      </c>
      <c r="E661" s="278" t="s">
        <v>14273</v>
      </c>
      <c r="F661" s="73">
        <v>2022</v>
      </c>
      <c r="G661" s="75" t="s">
        <v>14274</v>
      </c>
      <c r="H661" s="73" t="s">
        <v>14275</v>
      </c>
    </row>
    <row r="662" spans="1:8" ht="39.9" customHeight="1" x14ac:dyDescent="0.2">
      <c r="A662" s="57">
        <v>7</v>
      </c>
      <c r="B662" s="73" t="s">
        <v>14276</v>
      </c>
      <c r="C662" s="73" t="s">
        <v>14277</v>
      </c>
      <c r="D662" s="73" t="s">
        <v>233</v>
      </c>
      <c r="E662" s="278" t="s">
        <v>14278</v>
      </c>
      <c r="F662" s="73">
        <v>2022</v>
      </c>
      <c r="G662" s="75" t="s">
        <v>14279</v>
      </c>
      <c r="H662" s="73" t="s">
        <v>14280</v>
      </c>
    </row>
    <row r="663" spans="1:8" ht="39.9" customHeight="1" x14ac:dyDescent="0.2">
      <c r="A663" s="57">
        <v>8</v>
      </c>
      <c r="B663" s="73" t="s">
        <v>14281</v>
      </c>
      <c r="C663" s="73" t="s">
        <v>14282</v>
      </c>
      <c r="D663" s="75" t="s">
        <v>1362</v>
      </c>
      <c r="E663" s="278" t="s">
        <v>13868</v>
      </c>
      <c r="F663" s="73">
        <v>2022</v>
      </c>
      <c r="G663" s="75" t="s">
        <v>14283</v>
      </c>
      <c r="H663" s="73" t="s">
        <v>14284</v>
      </c>
    </row>
    <row r="664" spans="1:8" ht="39.9" customHeight="1" x14ac:dyDescent="0.2">
      <c r="A664" s="57">
        <v>9</v>
      </c>
      <c r="B664" s="73" t="s">
        <v>14285</v>
      </c>
      <c r="C664" s="73" t="s">
        <v>14286</v>
      </c>
      <c r="D664" s="73" t="s">
        <v>14287</v>
      </c>
      <c r="E664" s="278" t="s">
        <v>14288</v>
      </c>
      <c r="F664" s="73">
        <v>2022</v>
      </c>
      <c r="G664" s="75" t="s">
        <v>14289</v>
      </c>
      <c r="H664" s="73" t="s">
        <v>14290</v>
      </c>
    </row>
    <row r="665" spans="1:8" ht="39.9" customHeight="1" x14ac:dyDescent="0.2">
      <c r="A665" s="57">
        <v>10</v>
      </c>
      <c r="B665" s="73" t="s">
        <v>14291</v>
      </c>
      <c r="C665" s="73" t="s">
        <v>14292</v>
      </c>
      <c r="D665" s="73" t="s">
        <v>14287</v>
      </c>
      <c r="E665" s="278" t="s">
        <v>14273</v>
      </c>
      <c r="F665" s="73">
        <v>2022</v>
      </c>
      <c r="G665" s="75" t="s">
        <v>14293</v>
      </c>
      <c r="H665" s="73" t="s">
        <v>14294</v>
      </c>
    </row>
    <row r="666" spans="1:8" ht="39.9" customHeight="1" x14ac:dyDescent="0.2">
      <c r="A666" s="57">
        <v>11</v>
      </c>
      <c r="B666" s="73" t="s">
        <v>14295</v>
      </c>
      <c r="C666" s="73" t="s">
        <v>14296</v>
      </c>
      <c r="D666" s="73" t="s">
        <v>230</v>
      </c>
      <c r="E666" s="278" t="s">
        <v>14278</v>
      </c>
      <c r="F666" s="73">
        <v>2022</v>
      </c>
      <c r="G666" s="75" t="s">
        <v>14297</v>
      </c>
      <c r="H666" s="73" t="s">
        <v>14298</v>
      </c>
    </row>
    <row r="667" spans="1:8" ht="39.9" customHeight="1" x14ac:dyDescent="0.2">
      <c r="A667" s="57">
        <v>12</v>
      </c>
      <c r="B667" s="73" t="s">
        <v>14299</v>
      </c>
      <c r="C667" s="73" t="s">
        <v>14300</v>
      </c>
      <c r="D667" s="73" t="s">
        <v>153</v>
      </c>
      <c r="E667" s="278" t="s">
        <v>13868</v>
      </c>
      <c r="F667" s="73">
        <v>2022</v>
      </c>
      <c r="G667" s="75" t="s">
        <v>14301</v>
      </c>
      <c r="H667" s="73" t="s">
        <v>14302</v>
      </c>
    </row>
    <row r="668" spans="1:8" ht="39.9" customHeight="1" x14ac:dyDescent="0.2">
      <c r="A668" s="57">
        <v>13</v>
      </c>
      <c r="B668" s="73" t="s">
        <v>14303</v>
      </c>
      <c r="C668" s="73" t="s">
        <v>11515</v>
      </c>
      <c r="D668" s="73" t="s">
        <v>140</v>
      </c>
      <c r="E668" s="278" t="s">
        <v>14304</v>
      </c>
      <c r="F668" s="73">
        <v>2022</v>
      </c>
      <c r="G668" s="75" t="s">
        <v>14305</v>
      </c>
      <c r="H668" s="73" t="s">
        <v>14306</v>
      </c>
    </row>
    <row r="669" spans="1:8" ht="39.9" customHeight="1" x14ac:dyDescent="0.2">
      <c r="A669" s="57">
        <v>14</v>
      </c>
      <c r="B669" s="73" t="s">
        <v>14307</v>
      </c>
      <c r="C669" s="73" t="s">
        <v>14308</v>
      </c>
      <c r="D669" s="75" t="s">
        <v>626</v>
      </c>
      <c r="E669" s="278" t="s">
        <v>13973</v>
      </c>
      <c r="F669" s="73">
        <v>2022</v>
      </c>
      <c r="G669" s="75" t="s">
        <v>14309</v>
      </c>
      <c r="H669" s="73" t="s">
        <v>14310</v>
      </c>
    </row>
    <row r="670" spans="1:8" ht="39.9" customHeight="1" x14ac:dyDescent="0.2">
      <c r="A670" s="57">
        <v>15</v>
      </c>
      <c r="B670" s="73" t="s">
        <v>14311</v>
      </c>
      <c r="C670" s="73" t="s">
        <v>14312</v>
      </c>
      <c r="D670" s="73" t="s">
        <v>274</v>
      </c>
      <c r="E670" s="278" t="s">
        <v>12349</v>
      </c>
      <c r="F670" s="73">
        <v>2022</v>
      </c>
      <c r="G670" s="75" t="s">
        <v>14313</v>
      </c>
      <c r="H670" s="73" t="s">
        <v>14314</v>
      </c>
    </row>
    <row r="671" spans="1:8" ht="39.9" customHeight="1" x14ac:dyDescent="0.2">
      <c r="A671" s="57">
        <v>16</v>
      </c>
      <c r="B671" s="73" t="s">
        <v>14315</v>
      </c>
      <c r="C671" s="73" t="s">
        <v>14316</v>
      </c>
      <c r="D671" s="73" t="s">
        <v>140</v>
      </c>
      <c r="E671" s="278" t="s">
        <v>14304</v>
      </c>
      <c r="F671" s="73">
        <v>2022</v>
      </c>
      <c r="G671" s="75" t="s">
        <v>14317</v>
      </c>
      <c r="H671" s="73" t="s">
        <v>14318</v>
      </c>
    </row>
    <row r="672" spans="1:8" ht="39.9" customHeight="1" x14ac:dyDescent="0.2">
      <c r="A672" s="57">
        <v>17</v>
      </c>
      <c r="B672" s="73" t="s">
        <v>14319</v>
      </c>
      <c r="C672" s="73" t="s">
        <v>11512</v>
      </c>
      <c r="D672" s="73" t="s">
        <v>140</v>
      </c>
      <c r="E672" s="278" t="s">
        <v>14304</v>
      </c>
      <c r="F672" s="73">
        <v>2022</v>
      </c>
      <c r="G672" s="75" t="s">
        <v>14320</v>
      </c>
      <c r="H672" s="73" t="s">
        <v>14321</v>
      </c>
    </row>
    <row r="673" spans="1:8" ht="39.9" customHeight="1" x14ac:dyDescent="0.2">
      <c r="A673" s="57">
        <v>18</v>
      </c>
      <c r="B673" s="73" t="s">
        <v>14322</v>
      </c>
      <c r="C673" s="73" t="s">
        <v>14323</v>
      </c>
      <c r="D673" s="73" t="s">
        <v>156</v>
      </c>
      <c r="E673" s="278" t="s">
        <v>14253</v>
      </c>
      <c r="F673" s="73">
        <v>2022</v>
      </c>
      <c r="G673" s="75" t="s">
        <v>14324</v>
      </c>
      <c r="H673" s="73" t="s">
        <v>14325</v>
      </c>
    </row>
    <row r="674" spans="1:8" ht="39.9" customHeight="1" x14ac:dyDescent="0.2">
      <c r="A674" s="57">
        <v>19</v>
      </c>
      <c r="B674" s="73" t="s">
        <v>14326</v>
      </c>
      <c r="C674" s="73" t="s">
        <v>14327</v>
      </c>
      <c r="D674" s="73" t="s">
        <v>1373</v>
      </c>
      <c r="E674" s="278" t="s">
        <v>14288</v>
      </c>
      <c r="F674" s="73">
        <v>2022</v>
      </c>
      <c r="G674" s="75" t="s">
        <v>14328</v>
      </c>
      <c r="H674" s="73" t="s">
        <v>14329</v>
      </c>
    </row>
    <row r="675" spans="1:8" ht="39.9" customHeight="1" x14ac:dyDescent="0.2">
      <c r="A675" s="57">
        <v>20</v>
      </c>
      <c r="B675" s="73" t="s">
        <v>14330</v>
      </c>
      <c r="C675" s="73" t="s">
        <v>14331</v>
      </c>
      <c r="D675" s="73" t="s">
        <v>7443</v>
      </c>
      <c r="E675" s="278" t="s">
        <v>14278</v>
      </c>
      <c r="F675" s="73">
        <v>2022</v>
      </c>
      <c r="G675" s="75" t="s">
        <v>14332</v>
      </c>
      <c r="H675" s="73" t="s">
        <v>14333</v>
      </c>
    </row>
    <row r="676" spans="1:8" ht="39.9" customHeight="1" x14ac:dyDescent="0.2">
      <c r="A676" s="57">
        <v>21</v>
      </c>
      <c r="B676" s="73" t="s">
        <v>14334</v>
      </c>
      <c r="C676" s="73" t="s">
        <v>11530</v>
      </c>
      <c r="D676" s="73" t="s">
        <v>140</v>
      </c>
      <c r="E676" s="278" t="s">
        <v>14253</v>
      </c>
      <c r="F676" s="73">
        <v>2022</v>
      </c>
      <c r="G676" s="75" t="s">
        <v>14335</v>
      </c>
      <c r="H676" s="73" t="s">
        <v>14336</v>
      </c>
    </row>
    <row r="677" spans="1:8" ht="39.9" customHeight="1" x14ac:dyDescent="0.2">
      <c r="A677" s="57">
        <v>22</v>
      </c>
      <c r="B677" s="73" t="s">
        <v>14337</v>
      </c>
      <c r="C677" s="73" t="s">
        <v>14338</v>
      </c>
      <c r="D677" s="73" t="s">
        <v>156</v>
      </c>
      <c r="E677" s="278" t="s">
        <v>14288</v>
      </c>
      <c r="F677" s="73">
        <v>2022</v>
      </c>
      <c r="G677" s="75" t="s">
        <v>14339</v>
      </c>
      <c r="H677" s="73" t="s">
        <v>14340</v>
      </c>
    </row>
    <row r="678" spans="1:8" ht="39.9" customHeight="1" x14ac:dyDescent="0.2">
      <c r="A678" s="57">
        <v>23</v>
      </c>
      <c r="B678" s="73" t="s">
        <v>14341</v>
      </c>
      <c r="C678" s="73" t="s">
        <v>12539</v>
      </c>
      <c r="D678" s="73" t="s">
        <v>140</v>
      </c>
      <c r="E678" s="278" t="s">
        <v>14263</v>
      </c>
      <c r="F678" s="73">
        <v>2022</v>
      </c>
      <c r="G678" s="75" t="s">
        <v>14342</v>
      </c>
      <c r="H678" s="73" t="s">
        <v>14343</v>
      </c>
    </row>
    <row r="679" spans="1:8" ht="39.9" customHeight="1" x14ac:dyDescent="0.2">
      <c r="A679" s="57">
        <v>24</v>
      </c>
      <c r="B679" s="73" t="s">
        <v>14344</v>
      </c>
      <c r="C679" s="73" t="s">
        <v>14345</v>
      </c>
      <c r="D679" s="73" t="s">
        <v>230</v>
      </c>
      <c r="E679" s="278" t="s">
        <v>13966</v>
      </c>
      <c r="F679" s="73">
        <v>2022</v>
      </c>
      <c r="G679" s="75" t="s">
        <v>14346</v>
      </c>
      <c r="H679" s="73" t="s">
        <v>14347</v>
      </c>
    </row>
    <row r="680" spans="1:8" ht="39.9" customHeight="1" x14ac:dyDescent="0.2">
      <c r="A680" s="57">
        <v>25</v>
      </c>
      <c r="B680" s="73" t="s">
        <v>14348</v>
      </c>
      <c r="C680" s="73" t="s">
        <v>14349</v>
      </c>
      <c r="D680" s="73" t="s">
        <v>243</v>
      </c>
      <c r="E680" s="278" t="s">
        <v>14304</v>
      </c>
      <c r="F680" s="73">
        <v>2022</v>
      </c>
      <c r="G680" s="75" t="s">
        <v>14350</v>
      </c>
      <c r="H680" s="73" t="s">
        <v>14351</v>
      </c>
    </row>
    <row r="681" spans="1:8" ht="39.9" customHeight="1" x14ac:dyDescent="0.2">
      <c r="A681" s="57">
        <v>26</v>
      </c>
      <c r="B681" s="75" t="s">
        <v>14352</v>
      </c>
      <c r="C681" s="73" t="s">
        <v>14353</v>
      </c>
      <c r="D681" s="73" t="s">
        <v>14354</v>
      </c>
      <c r="E681" s="278" t="s">
        <v>13966</v>
      </c>
      <c r="F681" s="73">
        <v>2022</v>
      </c>
      <c r="G681" s="75" t="s">
        <v>14355</v>
      </c>
      <c r="H681" s="73" t="s">
        <v>14356</v>
      </c>
    </row>
    <row r="682" spans="1:8" ht="39.9" customHeight="1" x14ac:dyDescent="0.2">
      <c r="A682" s="57">
        <v>27</v>
      </c>
      <c r="B682" s="73" t="s">
        <v>14357</v>
      </c>
      <c r="C682" s="73" t="s">
        <v>14358</v>
      </c>
      <c r="D682" s="73" t="s">
        <v>11155</v>
      </c>
      <c r="E682" s="278" t="s">
        <v>13868</v>
      </c>
      <c r="F682" s="73">
        <v>2022</v>
      </c>
      <c r="G682" s="75" t="s">
        <v>14359</v>
      </c>
      <c r="H682" s="73" t="s">
        <v>14360</v>
      </c>
    </row>
    <row r="683" spans="1:8" ht="39.9" customHeight="1" x14ac:dyDescent="0.2">
      <c r="A683" s="57">
        <v>28</v>
      </c>
      <c r="B683" s="73" t="s">
        <v>14361</v>
      </c>
      <c r="C683" s="73" t="s">
        <v>14362</v>
      </c>
      <c r="D683" s="73" t="s">
        <v>14268</v>
      </c>
      <c r="E683" s="278" t="s">
        <v>12337</v>
      </c>
      <c r="F683" s="73">
        <v>2022</v>
      </c>
      <c r="G683" s="75" t="s">
        <v>14363</v>
      </c>
      <c r="H683" s="73" t="s">
        <v>14364</v>
      </c>
    </row>
    <row r="684" spans="1:8" ht="39.9" customHeight="1" x14ac:dyDescent="0.2">
      <c r="A684" s="57">
        <v>29</v>
      </c>
      <c r="B684" s="73" t="s">
        <v>14365</v>
      </c>
      <c r="C684" s="73" t="s">
        <v>14366</v>
      </c>
      <c r="D684" s="73" t="s">
        <v>7443</v>
      </c>
      <c r="E684" s="278" t="s">
        <v>13868</v>
      </c>
      <c r="F684" s="73">
        <v>2022</v>
      </c>
      <c r="G684" s="75" t="s">
        <v>14367</v>
      </c>
      <c r="H684" s="73" t="s">
        <v>14368</v>
      </c>
    </row>
    <row r="685" spans="1:8" ht="39.9" customHeight="1" x14ac:dyDescent="0.2">
      <c r="A685" s="57">
        <v>30</v>
      </c>
      <c r="B685" s="73" t="s">
        <v>14369</v>
      </c>
      <c r="C685" s="73" t="s">
        <v>14370</v>
      </c>
      <c r="D685" s="73" t="s">
        <v>14371</v>
      </c>
      <c r="E685" s="278" t="s">
        <v>14278</v>
      </c>
      <c r="F685" s="73">
        <v>2022</v>
      </c>
      <c r="G685" s="75" t="s">
        <v>14372</v>
      </c>
      <c r="H685" s="73" t="s">
        <v>14373</v>
      </c>
    </row>
    <row r="686" spans="1:8" ht="39.9" customHeight="1" x14ac:dyDescent="0.2">
      <c r="A686" s="57">
        <v>31</v>
      </c>
      <c r="B686" s="73" t="s">
        <v>14374</v>
      </c>
      <c r="C686" s="73" t="s">
        <v>14375</v>
      </c>
      <c r="D686" s="75" t="s">
        <v>1362</v>
      </c>
      <c r="E686" s="278" t="s">
        <v>14278</v>
      </c>
      <c r="F686" s="73">
        <v>2022</v>
      </c>
      <c r="G686" s="75" t="s">
        <v>14376</v>
      </c>
      <c r="H686" s="73" t="s">
        <v>14377</v>
      </c>
    </row>
    <row r="687" spans="1:8" ht="39.9" customHeight="1" x14ac:dyDescent="0.2">
      <c r="A687" s="57">
        <v>32</v>
      </c>
      <c r="B687" s="73" t="s">
        <v>14378</v>
      </c>
      <c r="C687" s="73" t="s">
        <v>14379</v>
      </c>
      <c r="D687" s="73" t="s">
        <v>7443</v>
      </c>
      <c r="E687" s="278" t="s">
        <v>14304</v>
      </c>
      <c r="F687" s="73">
        <v>2022</v>
      </c>
      <c r="G687" s="75" t="s">
        <v>14380</v>
      </c>
      <c r="H687" s="73" t="s">
        <v>14381</v>
      </c>
    </row>
    <row r="688" spans="1:8" ht="39.9" customHeight="1" x14ac:dyDescent="0.2">
      <c r="A688" s="57">
        <v>33</v>
      </c>
      <c r="B688" s="73" t="s">
        <v>14382</v>
      </c>
      <c r="C688" s="73" t="s">
        <v>14383</v>
      </c>
      <c r="D688" s="73" t="s">
        <v>1884</v>
      </c>
      <c r="E688" s="278" t="s">
        <v>13966</v>
      </c>
      <c r="F688" s="73">
        <v>2022</v>
      </c>
      <c r="G688" s="75" t="s">
        <v>14384</v>
      </c>
      <c r="H688" s="73" t="s">
        <v>14385</v>
      </c>
    </row>
    <row r="689" spans="1:8" ht="39.9" customHeight="1" x14ac:dyDescent="0.2">
      <c r="A689" s="57">
        <v>34</v>
      </c>
      <c r="B689" s="73" t="s">
        <v>14386</v>
      </c>
      <c r="C689" s="73" t="s">
        <v>14387</v>
      </c>
      <c r="D689" s="73" t="s">
        <v>12544</v>
      </c>
      <c r="E689" s="278" t="s">
        <v>13973</v>
      </c>
      <c r="F689" s="73">
        <v>2022</v>
      </c>
      <c r="G689" s="75" t="s">
        <v>14388</v>
      </c>
      <c r="H689" s="73" t="s">
        <v>14389</v>
      </c>
    </row>
    <row r="690" spans="1:8" ht="39.9" customHeight="1" x14ac:dyDescent="0.2">
      <c r="A690" s="57">
        <v>35</v>
      </c>
      <c r="B690" s="73" t="s">
        <v>14390</v>
      </c>
      <c r="C690" s="73" t="s">
        <v>14391</v>
      </c>
      <c r="D690" s="75" t="s">
        <v>1362</v>
      </c>
      <c r="E690" s="278" t="s">
        <v>12337</v>
      </c>
      <c r="F690" s="73">
        <v>2022</v>
      </c>
      <c r="G690" s="75" t="s">
        <v>14392</v>
      </c>
      <c r="H690" s="73" t="s">
        <v>14393</v>
      </c>
    </row>
    <row r="691" spans="1:8" ht="39.9" customHeight="1" x14ac:dyDescent="0.2">
      <c r="A691" s="57">
        <v>36</v>
      </c>
      <c r="B691" s="73" t="s">
        <v>14394</v>
      </c>
      <c r="C691" s="73" t="s">
        <v>14395</v>
      </c>
      <c r="D691" s="75" t="s">
        <v>1362</v>
      </c>
      <c r="E691" s="278" t="s">
        <v>14247</v>
      </c>
      <c r="F691" s="73">
        <v>2022</v>
      </c>
      <c r="G691" s="75" t="s">
        <v>14396</v>
      </c>
      <c r="H691" s="73" t="s">
        <v>14397</v>
      </c>
    </row>
    <row r="692" spans="1:8" ht="39.9" customHeight="1" x14ac:dyDescent="0.2">
      <c r="A692" s="57">
        <v>37</v>
      </c>
      <c r="B692" s="73" t="s">
        <v>14398</v>
      </c>
      <c r="C692" s="73" t="s">
        <v>14399</v>
      </c>
      <c r="D692" s="73" t="s">
        <v>2221</v>
      </c>
      <c r="E692" s="278" t="s">
        <v>14253</v>
      </c>
      <c r="F692" s="73">
        <v>2022</v>
      </c>
      <c r="G692" s="75" t="s">
        <v>14400</v>
      </c>
      <c r="H692" s="73" t="s">
        <v>14401</v>
      </c>
    </row>
    <row r="693" spans="1:8" ht="39.9" customHeight="1" x14ac:dyDescent="0.2">
      <c r="A693" s="57">
        <v>38</v>
      </c>
      <c r="B693" s="73" t="s">
        <v>14402</v>
      </c>
      <c r="C693" s="73" t="s">
        <v>14403</v>
      </c>
      <c r="D693" s="73" t="s">
        <v>2221</v>
      </c>
      <c r="E693" s="278" t="s">
        <v>13868</v>
      </c>
      <c r="F693" s="73">
        <v>2022</v>
      </c>
      <c r="G693" s="75" t="s">
        <v>14404</v>
      </c>
      <c r="H693" s="73" t="s">
        <v>14405</v>
      </c>
    </row>
    <row r="694" spans="1:8" ht="39.9" customHeight="1" x14ac:dyDescent="0.2">
      <c r="A694" s="57">
        <v>39</v>
      </c>
      <c r="B694" s="75" t="s">
        <v>14406</v>
      </c>
      <c r="C694" s="73" t="s">
        <v>14407</v>
      </c>
      <c r="D694" s="73" t="s">
        <v>287</v>
      </c>
      <c r="E694" s="278" t="s">
        <v>14408</v>
      </c>
      <c r="F694" s="73">
        <v>2022</v>
      </c>
      <c r="G694" s="75" t="s">
        <v>14409</v>
      </c>
      <c r="H694" s="73" t="s">
        <v>14410</v>
      </c>
    </row>
    <row r="695" spans="1:8" ht="39.9" customHeight="1" x14ac:dyDescent="0.2">
      <c r="A695" s="57">
        <v>40</v>
      </c>
      <c r="B695" s="73" t="s">
        <v>14411</v>
      </c>
      <c r="C695" s="73" t="s">
        <v>14412</v>
      </c>
      <c r="D695" s="73" t="s">
        <v>287</v>
      </c>
      <c r="E695" s="278" t="s">
        <v>14263</v>
      </c>
      <c r="F695" s="73">
        <v>2022</v>
      </c>
      <c r="G695" s="75" t="s">
        <v>14413</v>
      </c>
      <c r="H695" s="73" t="s">
        <v>14414</v>
      </c>
    </row>
    <row r="696" spans="1:8" ht="39.9" customHeight="1" x14ac:dyDescent="0.2">
      <c r="A696" s="57">
        <v>41</v>
      </c>
      <c r="B696" s="73" t="s">
        <v>14415</v>
      </c>
      <c r="C696" s="73" t="s">
        <v>11243</v>
      </c>
      <c r="D696" s="73" t="s">
        <v>1935</v>
      </c>
      <c r="E696" s="278" t="s">
        <v>14263</v>
      </c>
      <c r="F696" s="73">
        <v>2022</v>
      </c>
      <c r="G696" s="75" t="s">
        <v>14416</v>
      </c>
      <c r="H696" s="73" t="s">
        <v>14417</v>
      </c>
    </row>
    <row r="697" spans="1:8" ht="39.9" customHeight="1" x14ac:dyDescent="0.2">
      <c r="A697" s="57">
        <v>42</v>
      </c>
      <c r="B697" s="73" t="s">
        <v>14418</v>
      </c>
      <c r="C697" s="73" t="s">
        <v>14419</v>
      </c>
      <c r="D697" s="73" t="s">
        <v>243</v>
      </c>
      <c r="E697" s="278" t="s">
        <v>13980</v>
      </c>
      <c r="F697" s="73">
        <v>2022</v>
      </c>
      <c r="G697" s="75" t="s">
        <v>14420</v>
      </c>
      <c r="H697" s="73" t="s">
        <v>14421</v>
      </c>
    </row>
    <row r="698" spans="1:8" ht="39.9" customHeight="1" x14ac:dyDescent="0.2">
      <c r="A698" s="57">
        <v>43</v>
      </c>
      <c r="B698" s="73" t="s">
        <v>14422</v>
      </c>
      <c r="C698" s="73" t="s">
        <v>14423</v>
      </c>
      <c r="D698" s="73" t="s">
        <v>14424</v>
      </c>
      <c r="E698" s="278" t="s">
        <v>14304</v>
      </c>
      <c r="F698" s="73">
        <v>2022</v>
      </c>
      <c r="G698" s="75" t="s">
        <v>14425</v>
      </c>
      <c r="H698" s="73" t="s">
        <v>14426</v>
      </c>
    </row>
    <row r="699" spans="1:8" ht="39.9" customHeight="1" x14ac:dyDescent="0.2">
      <c r="A699" s="57">
        <v>44</v>
      </c>
      <c r="B699" s="73" t="s">
        <v>14427</v>
      </c>
      <c r="C699" s="73" t="s">
        <v>14428</v>
      </c>
      <c r="D699" s="73" t="s">
        <v>1935</v>
      </c>
      <c r="E699" s="278" t="s">
        <v>13980</v>
      </c>
      <c r="F699" s="73">
        <v>2022</v>
      </c>
      <c r="G699" s="75" t="s">
        <v>14429</v>
      </c>
      <c r="H699" s="73" t="s">
        <v>14430</v>
      </c>
    </row>
    <row r="700" spans="1:8" ht="39.9" customHeight="1" x14ac:dyDescent="0.2">
      <c r="A700" s="57">
        <v>45</v>
      </c>
      <c r="B700" s="73" t="s">
        <v>14431</v>
      </c>
      <c r="C700" s="73" t="s">
        <v>14432</v>
      </c>
      <c r="D700" s="73" t="s">
        <v>1935</v>
      </c>
      <c r="E700" s="278" t="s">
        <v>13966</v>
      </c>
      <c r="F700" s="73">
        <v>2022</v>
      </c>
      <c r="G700" s="75" t="s">
        <v>14433</v>
      </c>
      <c r="H700" s="73" t="s">
        <v>14434</v>
      </c>
    </row>
    <row r="701" spans="1:8" ht="39.9" customHeight="1" x14ac:dyDescent="0.2">
      <c r="A701" s="57">
        <v>46</v>
      </c>
      <c r="B701" s="73" t="s">
        <v>14435</v>
      </c>
      <c r="C701" s="73" t="s">
        <v>14436</v>
      </c>
      <c r="D701" s="73" t="s">
        <v>1935</v>
      </c>
      <c r="E701" s="278" t="s">
        <v>14273</v>
      </c>
      <c r="F701" s="73">
        <v>2022</v>
      </c>
      <c r="G701" s="75" t="s">
        <v>14437</v>
      </c>
      <c r="H701" s="73" t="s">
        <v>14438</v>
      </c>
    </row>
    <row r="702" spans="1:8" ht="39.9" customHeight="1" x14ac:dyDescent="0.2">
      <c r="A702" s="57">
        <v>47</v>
      </c>
      <c r="B702" s="73" t="s">
        <v>14439</v>
      </c>
      <c r="C702" s="73" t="s">
        <v>14440</v>
      </c>
      <c r="D702" s="73" t="s">
        <v>1935</v>
      </c>
      <c r="E702" s="278" t="s">
        <v>14288</v>
      </c>
      <c r="F702" s="73">
        <v>2022</v>
      </c>
      <c r="G702" s="75" t="s">
        <v>14441</v>
      </c>
      <c r="H702" s="73" t="s">
        <v>14442</v>
      </c>
    </row>
    <row r="703" spans="1:8" ht="39.9" customHeight="1" x14ac:dyDescent="0.2">
      <c r="A703" s="57">
        <v>48</v>
      </c>
      <c r="B703" s="73" t="s">
        <v>14443</v>
      </c>
      <c r="C703" s="73" t="s">
        <v>14444</v>
      </c>
      <c r="D703" s="73" t="s">
        <v>243</v>
      </c>
      <c r="E703" s="278" t="s">
        <v>14288</v>
      </c>
      <c r="F703" s="73">
        <v>2022</v>
      </c>
      <c r="G703" s="75" t="s">
        <v>14445</v>
      </c>
      <c r="H703" s="73" t="s">
        <v>14446</v>
      </c>
    </row>
    <row r="704" spans="1:8" ht="39.9" customHeight="1" x14ac:dyDescent="0.2">
      <c r="A704" s="57">
        <v>49</v>
      </c>
      <c r="B704" s="73" t="s">
        <v>14447</v>
      </c>
      <c r="C704" s="73" t="s">
        <v>14448</v>
      </c>
      <c r="D704" s="73" t="s">
        <v>243</v>
      </c>
      <c r="E704" s="278" t="s">
        <v>14247</v>
      </c>
      <c r="F704" s="73">
        <v>2022</v>
      </c>
      <c r="G704" s="75" t="s">
        <v>14449</v>
      </c>
      <c r="H704" s="73" t="s">
        <v>14450</v>
      </c>
    </row>
    <row r="705" spans="1:8" ht="39.9" customHeight="1" x14ac:dyDescent="0.2">
      <c r="A705" s="57"/>
      <c r="B705" s="274" t="s">
        <v>14486</v>
      </c>
      <c r="C705" s="212"/>
      <c r="D705" s="266"/>
      <c r="E705" s="212"/>
      <c r="F705" s="212"/>
      <c r="G705" s="212"/>
      <c r="H705" s="212"/>
    </row>
    <row r="706" spans="1:8" ht="39.9" customHeight="1" thickBot="1" x14ac:dyDescent="0.25">
      <c r="A706" s="57"/>
      <c r="B706" s="178" t="s">
        <v>5362</v>
      </c>
      <c r="C706" s="178" t="s">
        <v>5363</v>
      </c>
      <c r="D706" s="275" t="s">
        <v>5364</v>
      </c>
      <c r="E706" s="178" t="s">
        <v>5365</v>
      </c>
      <c r="F706" s="178" t="s">
        <v>5366</v>
      </c>
      <c r="G706" s="178" t="s">
        <v>5368</v>
      </c>
      <c r="H706" s="178" t="s">
        <v>5367</v>
      </c>
    </row>
    <row r="707" spans="1:8" ht="39.9" customHeight="1" thickTop="1" x14ac:dyDescent="0.2">
      <c r="A707" s="57">
        <v>1</v>
      </c>
      <c r="B707" s="182" t="s">
        <v>14487</v>
      </c>
      <c r="C707" s="182" t="s">
        <v>14488</v>
      </c>
      <c r="D707" s="182" t="s">
        <v>14489</v>
      </c>
      <c r="E707" s="276" t="s">
        <v>13868</v>
      </c>
      <c r="F707" s="182">
        <v>2022.9</v>
      </c>
      <c r="G707" s="277" t="s">
        <v>14490</v>
      </c>
      <c r="H707" s="276" t="s">
        <v>14491</v>
      </c>
    </row>
    <row r="708" spans="1:8" ht="39.9" customHeight="1" x14ac:dyDescent="0.2">
      <c r="A708" s="57">
        <v>2</v>
      </c>
      <c r="B708" s="73" t="s">
        <v>14492</v>
      </c>
      <c r="C708" s="73" t="s">
        <v>14493</v>
      </c>
      <c r="D708" s="73" t="s">
        <v>626</v>
      </c>
      <c r="E708" s="278" t="s">
        <v>14273</v>
      </c>
      <c r="F708" s="73">
        <v>2022.9</v>
      </c>
      <c r="G708" s="75" t="s">
        <v>14494</v>
      </c>
      <c r="H708" s="73" t="s">
        <v>14495</v>
      </c>
    </row>
    <row r="709" spans="1:8" ht="39.9" customHeight="1" x14ac:dyDescent="0.2">
      <c r="A709" s="57">
        <v>3</v>
      </c>
      <c r="B709" s="73" t="s">
        <v>14496</v>
      </c>
      <c r="C709" s="73" t="s">
        <v>14497</v>
      </c>
      <c r="D709" s="73" t="s">
        <v>137</v>
      </c>
      <c r="E709" s="278" t="s">
        <v>13966</v>
      </c>
      <c r="F709" s="73">
        <v>2022.9</v>
      </c>
      <c r="G709" s="75" t="s">
        <v>14498</v>
      </c>
      <c r="H709" s="73" t="s">
        <v>14499</v>
      </c>
    </row>
    <row r="710" spans="1:8" ht="39.9" customHeight="1" x14ac:dyDescent="0.2">
      <c r="A710" s="57">
        <v>4</v>
      </c>
      <c r="B710" s="74" t="s">
        <v>14500</v>
      </c>
      <c r="C710" s="73" t="s">
        <v>14501</v>
      </c>
      <c r="D710" s="75" t="s">
        <v>1362</v>
      </c>
      <c r="E710" s="278" t="s">
        <v>13966</v>
      </c>
      <c r="F710" s="73">
        <v>2022.9</v>
      </c>
      <c r="G710" s="75" t="s">
        <v>14502</v>
      </c>
      <c r="H710" s="73" t="s">
        <v>14503</v>
      </c>
    </row>
    <row r="711" spans="1:8" ht="39.9" customHeight="1" x14ac:dyDescent="0.2">
      <c r="A711" s="57">
        <v>5</v>
      </c>
      <c r="B711" s="73" t="s">
        <v>14504</v>
      </c>
      <c r="C711" s="73" t="s">
        <v>14505</v>
      </c>
      <c r="D711" s="73" t="s">
        <v>9018</v>
      </c>
      <c r="E711" s="278" t="s">
        <v>14273</v>
      </c>
      <c r="F711" s="73">
        <v>2022.9</v>
      </c>
      <c r="G711" s="75" t="s">
        <v>14506</v>
      </c>
      <c r="H711" s="73" t="s">
        <v>14507</v>
      </c>
    </row>
    <row r="712" spans="1:8" ht="39.9" customHeight="1" x14ac:dyDescent="0.2">
      <c r="A712" s="57">
        <v>6</v>
      </c>
      <c r="B712" s="73" t="s">
        <v>14508</v>
      </c>
      <c r="C712" s="73" t="s">
        <v>14509</v>
      </c>
      <c r="D712" s="73" t="s">
        <v>14510</v>
      </c>
      <c r="E712" s="278" t="s">
        <v>14247</v>
      </c>
      <c r="F712" s="73">
        <v>2022.9</v>
      </c>
      <c r="G712" s="75" t="s">
        <v>14511</v>
      </c>
      <c r="H712" s="73" t="s">
        <v>14512</v>
      </c>
    </row>
    <row r="713" spans="1:8" ht="39.9" customHeight="1" x14ac:dyDescent="0.2">
      <c r="A713" s="57">
        <v>7</v>
      </c>
      <c r="B713" s="73" t="s">
        <v>14513</v>
      </c>
      <c r="C713" s="73" t="s">
        <v>14514</v>
      </c>
      <c r="D713" s="73" t="s">
        <v>14515</v>
      </c>
      <c r="E713" s="278" t="s">
        <v>14263</v>
      </c>
      <c r="F713" s="73">
        <v>2022.9</v>
      </c>
      <c r="G713" s="75" t="s">
        <v>14516</v>
      </c>
      <c r="H713" s="73" t="s">
        <v>14517</v>
      </c>
    </row>
    <row r="714" spans="1:8" ht="39.9" customHeight="1" x14ac:dyDescent="0.2">
      <c r="A714" s="57">
        <v>8</v>
      </c>
      <c r="B714" s="73" t="s">
        <v>14518</v>
      </c>
      <c r="C714" s="73" t="s">
        <v>14519</v>
      </c>
      <c r="D714" s="75" t="s">
        <v>168</v>
      </c>
      <c r="E714" s="278" t="s">
        <v>13973</v>
      </c>
      <c r="F714" s="73">
        <v>2022.9</v>
      </c>
      <c r="G714" s="75" t="s">
        <v>14520</v>
      </c>
      <c r="H714" s="73" t="s">
        <v>14521</v>
      </c>
    </row>
    <row r="715" spans="1:8" ht="39.9" customHeight="1" x14ac:dyDescent="0.2">
      <c r="A715" s="57">
        <v>9</v>
      </c>
      <c r="B715" s="73" t="s">
        <v>14522</v>
      </c>
      <c r="C715" s="73" t="s">
        <v>14523</v>
      </c>
      <c r="D715" s="73" t="s">
        <v>243</v>
      </c>
      <c r="E715" s="278" t="s">
        <v>14273</v>
      </c>
      <c r="F715" s="73">
        <v>2022.9</v>
      </c>
      <c r="G715" s="75" t="s">
        <v>14524</v>
      </c>
      <c r="H715" s="73" t="s">
        <v>14525</v>
      </c>
    </row>
    <row r="716" spans="1:8" ht="39.9" customHeight="1" x14ac:dyDescent="0.2">
      <c r="A716" s="57">
        <v>10</v>
      </c>
      <c r="B716" s="73" t="s">
        <v>14526</v>
      </c>
      <c r="C716" s="73" t="s">
        <v>14527</v>
      </c>
      <c r="D716" s="73" t="s">
        <v>221</v>
      </c>
      <c r="E716" s="278" t="s">
        <v>13973</v>
      </c>
      <c r="F716" s="73">
        <v>2022.9</v>
      </c>
      <c r="G716" s="75" t="s">
        <v>14528</v>
      </c>
      <c r="H716" s="73" t="s">
        <v>14529</v>
      </c>
    </row>
    <row r="717" spans="1:8" ht="39.9" customHeight="1" x14ac:dyDescent="0.2">
      <c r="A717" s="57">
        <v>11</v>
      </c>
      <c r="B717" s="73" t="s">
        <v>14530</v>
      </c>
      <c r="C717" s="73" t="s">
        <v>14531</v>
      </c>
      <c r="D717" s="73" t="s">
        <v>1142</v>
      </c>
      <c r="E717" s="278" t="s">
        <v>13966</v>
      </c>
      <c r="F717" s="73">
        <v>2022.9</v>
      </c>
      <c r="G717" s="75" t="s">
        <v>14532</v>
      </c>
      <c r="H717" s="73" t="s">
        <v>14533</v>
      </c>
    </row>
    <row r="718" spans="1:8" ht="39.9" customHeight="1" x14ac:dyDescent="0.2">
      <c r="A718" s="57">
        <v>12</v>
      </c>
      <c r="B718" s="73" t="s">
        <v>14534</v>
      </c>
      <c r="C718" s="73" t="s">
        <v>14535</v>
      </c>
      <c r="D718" s="73" t="s">
        <v>14536</v>
      </c>
      <c r="E718" s="278" t="s">
        <v>14537</v>
      </c>
      <c r="F718" s="73">
        <v>2022.9</v>
      </c>
      <c r="G718" s="75" t="s">
        <v>14538</v>
      </c>
      <c r="H718" s="73" t="s">
        <v>14539</v>
      </c>
    </row>
    <row r="719" spans="1:8" ht="39.9" customHeight="1" x14ac:dyDescent="0.2">
      <c r="A719" s="57">
        <v>13</v>
      </c>
      <c r="B719" s="73" t="s">
        <v>14540</v>
      </c>
      <c r="C719" s="73" t="s">
        <v>14541</v>
      </c>
      <c r="D719" s="73" t="s">
        <v>14542</v>
      </c>
      <c r="E719" s="278" t="s">
        <v>14278</v>
      </c>
      <c r="F719" s="73">
        <v>2022.9</v>
      </c>
      <c r="G719" s="75" t="s">
        <v>14543</v>
      </c>
      <c r="H719" s="73" t="s">
        <v>14544</v>
      </c>
    </row>
    <row r="720" spans="1:8" ht="39.9" customHeight="1" x14ac:dyDescent="0.2">
      <c r="A720" s="57">
        <v>14</v>
      </c>
      <c r="B720" s="73" t="s">
        <v>14545</v>
      </c>
      <c r="C720" s="73" t="s">
        <v>14546</v>
      </c>
      <c r="D720" s="75" t="s">
        <v>14547</v>
      </c>
      <c r="E720" s="278" t="s">
        <v>14408</v>
      </c>
      <c r="F720" s="73">
        <v>2022.9</v>
      </c>
      <c r="G720" s="75" t="s">
        <v>14548</v>
      </c>
      <c r="H720" s="73" t="s">
        <v>14549</v>
      </c>
    </row>
    <row r="721" spans="1:8" ht="39.9" customHeight="1" x14ac:dyDescent="0.2">
      <c r="A721" s="57">
        <v>15</v>
      </c>
      <c r="B721" s="73" t="s">
        <v>14550</v>
      </c>
      <c r="C721" s="73" t="s">
        <v>11192</v>
      </c>
      <c r="D721" s="73" t="s">
        <v>1884</v>
      </c>
      <c r="E721" s="278" t="s">
        <v>13868</v>
      </c>
      <c r="F721" s="73">
        <v>2022.9</v>
      </c>
      <c r="G721" s="75" t="s">
        <v>14551</v>
      </c>
      <c r="H721" s="73" t="s">
        <v>14552</v>
      </c>
    </row>
    <row r="722" spans="1:8" ht="39.9" customHeight="1" x14ac:dyDescent="0.2">
      <c r="A722" s="57">
        <v>16</v>
      </c>
      <c r="B722" s="73" t="s">
        <v>14553</v>
      </c>
      <c r="C722" s="73" t="s">
        <v>14554</v>
      </c>
      <c r="D722" s="73" t="s">
        <v>1884</v>
      </c>
      <c r="E722" s="278" t="s">
        <v>14408</v>
      </c>
      <c r="F722" s="73">
        <v>2022.9</v>
      </c>
      <c r="G722" s="75" t="s">
        <v>14555</v>
      </c>
      <c r="H722" s="73" t="s">
        <v>14556</v>
      </c>
    </row>
    <row r="723" spans="1:8" ht="39.9" customHeight="1" x14ac:dyDescent="0.2">
      <c r="A723" s="57">
        <v>17</v>
      </c>
      <c r="B723" s="73" t="s">
        <v>14557</v>
      </c>
      <c r="C723" s="73" t="s">
        <v>14558</v>
      </c>
      <c r="D723" s="73" t="s">
        <v>579</v>
      </c>
      <c r="E723" s="278" t="s">
        <v>14247</v>
      </c>
      <c r="F723" s="73">
        <v>2022.9</v>
      </c>
      <c r="G723" s="75" t="s">
        <v>14559</v>
      </c>
      <c r="H723" s="73" t="s">
        <v>14560</v>
      </c>
    </row>
    <row r="724" spans="1:8" ht="39.9" customHeight="1" x14ac:dyDescent="0.2">
      <c r="A724" s="57">
        <v>18</v>
      </c>
      <c r="B724" s="73" t="s">
        <v>14561</v>
      </c>
      <c r="C724" s="73" t="s">
        <v>14562</v>
      </c>
      <c r="D724" s="73" t="s">
        <v>287</v>
      </c>
      <c r="E724" s="278" t="s">
        <v>14408</v>
      </c>
      <c r="F724" s="73">
        <v>2022.9</v>
      </c>
      <c r="G724" s="75" t="s">
        <v>14563</v>
      </c>
      <c r="H724" s="73" t="s">
        <v>14564</v>
      </c>
    </row>
    <row r="725" spans="1:8" ht="39.9" customHeight="1" x14ac:dyDescent="0.2">
      <c r="A725" s="57">
        <v>19</v>
      </c>
      <c r="B725" s="73" t="s">
        <v>14565</v>
      </c>
      <c r="C725" s="73" t="s">
        <v>12353</v>
      </c>
      <c r="D725" s="73" t="s">
        <v>287</v>
      </c>
      <c r="E725" s="278" t="s">
        <v>13973</v>
      </c>
      <c r="F725" s="73">
        <v>2022.9</v>
      </c>
      <c r="G725" s="75" t="s">
        <v>14566</v>
      </c>
      <c r="H725" s="73" t="s">
        <v>14567</v>
      </c>
    </row>
    <row r="726" spans="1:8" ht="39.9" customHeight="1" x14ac:dyDescent="0.2">
      <c r="A726" s="57">
        <v>20</v>
      </c>
      <c r="B726" s="73" t="s">
        <v>14568</v>
      </c>
      <c r="C726" s="73" t="s">
        <v>13767</v>
      </c>
      <c r="D726" s="73" t="s">
        <v>140</v>
      </c>
      <c r="E726" s="278" t="s">
        <v>14408</v>
      </c>
      <c r="F726" s="73">
        <v>2022.9</v>
      </c>
      <c r="G726" s="75" t="s">
        <v>14569</v>
      </c>
      <c r="H726" s="73" t="s">
        <v>14570</v>
      </c>
    </row>
    <row r="727" spans="1:8" ht="39.9" customHeight="1" x14ac:dyDescent="0.2">
      <c r="A727" s="57">
        <v>21</v>
      </c>
      <c r="B727" s="73" t="s">
        <v>14571</v>
      </c>
      <c r="C727" s="73" t="s">
        <v>11522</v>
      </c>
      <c r="D727" s="73" t="s">
        <v>626</v>
      </c>
      <c r="E727" s="278" t="s">
        <v>14304</v>
      </c>
      <c r="F727" s="73">
        <v>2022.9</v>
      </c>
      <c r="G727" s="75" t="s">
        <v>14572</v>
      </c>
      <c r="H727" s="73" t="s">
        <v>14573</v>
      </c>
    </row>
    <row r="728" spans="1:8" ht="39.9" customHeight="1" x14ac:dyDescent="0.2">
      <c r="A728" s="57">
        <v>22</v>
      </c>
      <c r="B728" s="73" t="s">
        <v>14574</v>
      </c>
      <c r="C728" s="73" t="s">
        <v>7720</v>
      </c>
      <c r="D728" s="73" t="s">
        <v>140</v>
      </c>
      <c r="E728" s="278" t="s">
        <v>13973</v>
      </c>
      <c r="F728" s="73">
        <v>2022.9</v>
      </c>
      <c r="G728" s="75" t="s">
        <v>14575</v>
      </c>
      <c r="H728" s="73" t="s">
        <v>14576</v>
      </c>
    </row>
    <row r="729" spans="1:8" ht="39.9" customHeight="1" x14ac:dyDescent="0.2">
      <c r="A729" s="57">
        <v>23</v>
      </c>
      <c r="B729" s="73" t="s">
        <v>14577</v>
      </c>
      <c r="C729" s="73" t="s">
        <v>14578</v>
      </c>
      <c r="D729" s="73" t="s">
        <v>307</v>
      </c>
      <c r="E729" s="278" t="s">
        <v>14247</v>
      </c>
      <c r="F729" s="73">
        <v>2022.9</v>
      </c>
      <c r="G729" s="75" t="s">
        <v>14579</v>
      </c>
      <c r="H729" s="73" t="s">
        <v>14580</v>
      </c>
    </row>
    <row r="730" spans="1:8" ht="39.9" customHeight="1" x14ac:dyDescent="0.2">
      <c r="A730" s="57">
        <v>24</v>
      </c>
      <c r="B730" s="73" t="s">
        <v>14581</v>
      </c>
      <c r="C730" s="73" t="s">
        <v>14582</v>
      </c>
      <c r="D730" s="73" t="s">
        <v>9359</v>
      </c>
      <c r="E730" s="278" t="s">
        <v>14247</v>
      </c>
      <c r="F730" s="73">
        <v>2022.9</v>
      </c>
      <c r="G730" s="75" t="s">
        <v>14583</v>
      </c>
      <c r="H730" s="73" t="s">
        <v>14584</v>
      </c>
    </row>
    <row r="731" spans="1:8" ht="39.9" customHeight="1" x14ac:dyDescent="0.2">
      <c r="A731" s="57">
        <v>25</v>
      </c>
      <c r="B731" s="73" t="s">
        <v>14585</v>
      </c>
      <c r="C731" s="73" t="s">
        <v>14586</v>
      </c>
      <c r="D731" s="73" t="s">
        <v>140</v>
      </c>
      <c r="E731" s="278" t="s">
        <v>13966</v>
      </c>
      <c r="F731" s="73">
        <v>2022.9</v>
      </c>
      <c r="G731" s="75" t="s">
        <v>14587</v>
      </c>
      <c r="H731" s="73" t="s">
        <v>14588</v>
      </c>
    </row>
    <row r="732" spans="1:8" ht="39.9" customHeight="1" x14ac:dyDescent="0.2">
      <c r="A732" s="57">
        <v>26</v>
      </c>
      <c r="B732" s="75" t="s">
        <v>14589</v>
      </c>
      <c r="C732" s="73" t="s">
        <v>14590</v>
      </c>
      <c r="D732" s="73" t="s">
        <v>221</v>
      </c>
      <c r="E732" s="278" t="s">
        <v>14263</v>
      </c>
      <c r="F732" s="73">
        <v>2022.9</v>
      </c>
      <c r="G732" s="75" t="s">
        <v>14591</v>
      </c>
      <c r="H732" s="73" t="s">
        <v>14592</v>
      </c>
    </row>
    <row r="733" spans="1:8" ht="39.9" customHeight="1" x14ac:dyDescent="0.2">
      <c r="A733" s="57">
        <v>27</v>
      </c>
      <c r="B733" s="73" t="s">
        <v>14593</v>
      </c>
      <c r="C733" s="73" t="s">
        <v>13748</v>
      </c>
      <c r="D733" s="73" t="s">
        <v>137</v>
      </c>
      <c r="E733" s="278" t="s">
        <v>14594</v>
      </c>
      <c r="F733" s="73">
        <v>2022.9</v>
      </c>
      <c r="G733" s="75" t="s">
        <v>14595</v>
      </c>
      <c r="H733" s="73" t="s">
        <v>14596</v>
      </c>
    </row>
    <row r="734" spans="1:8" ht="39.9" customHeight="1" x14ac:dyDescent="0.2">
      <c r="A734" s="57">
        <v>28</v>
      </c>
      <c r="B734" s="73" t="s">
        <v>14597</v>
      </c>
      <c r="C734" s="73" t="s">
        <v>14598</v>
      </c>
      <c r="D734" s="73" t="s">
        <v>12417</v>
      </c>
      <c r="E734" s="278" t="s">
        <v>14288</v>
      </c>
      <c r="F734" s="73">
        <v>2022.9</v>
      </c>
      <c r="G734" s="75" t="s">
        <v>14599</v>
      </c>
      <c r="H734" s="73" t="s">
        <v>14600</v>
      </c>
    </row>
    <row r="735" spans="1:8" ht="39.9" customHeight="1" x14ac:dyDescent="0.2">
      <c r="A735" s="57">
        <v>29</v>
      </c>
      <c r="B735" s="73" t="s">
        <v>14601</v>
      </c>
      <c r="C735" s="73" t="s">
        <v>14602</v>
      </c>
      <c r="D735" s="73" t="s">
        <v>230</v>
      </c>
      <c r="E735" s="278" t="s">
        <v>14278</v>
      </c>
      <c r="F735" s="73">
        <v>2022.9</v>
      </c>
      <c r="G735" s="75" t="s">
        <v>14603</v>
      </c>
      <c r="H735" s="73" t="s">
        <v>14604</v>
      </c>
    </row>
    <row r="736" spans="1:8" ht="39.9" customHeight="1" x14ac:dyDescent="0.2">
      <c r="A736" s="57">
        <v>30</v>
      </c>
      <c r="B736" s="73" t="s">
        <v>14605</v>
      </c>
      <c r="C736" s="73" t="s">
        <v>14606</v>
      </c>
      <c r="D736" s="73" t="s">
        <v>230</v>
      </c>
      <c r="E736" s="278" t="s">
        <v>14253</v>
      </c>
      <c r="F736" s="73">
        <v>2022.9</v>
      </c>
      <c r="G736" s="75" t="s">
        <v>14607</v>
      </c>
      <c r="H736" s="73" t="s">
        <v>14608</v>
      </c>
    </row>
    <row r="737" spans="1:8" ht="39.9" customHeight="1" x14ac:dyDescent="0.2">
      <c r="A737" s="57">
        <v>31</v>
      </c>
      <c r="B737" s="73" t="s">
        <v>14609</v>
      </c>
      <c r="C737" s="73" t="s">
        <v>14610</v>
      </c>
      <c r="D737" s="75" t="s">
        <v>153</v>
      </c>
      <c r="E737" s="278" t="s">
        <v>13973</v>
      </c>
      <c r="F737" s="73">
        <v>2022.9</v>
      </c>
      <c r="G737" s="75" t="s">
        <v>14611</v>
      </c>
      <c r="H737" s="73" t="s">
        <v>14612</v>
      </c>
    </row>
    <row r="738" spans="1:8" ht="39.9" customHeight="1" x14ac:dyDescent="0.2">
      <c r="A738" s="57">
        <v>32</v>
      </c>
      <c r="B738" s="73" t="s">
        <v>14613</v>
      </c>
      <c r="C738" s="73" t="s">
        <v>14614</v>
      </c>
      <c r="D738" s="73" t="s">
        <v>14615</v>
      </c>
      <c r="E738" s="278" t="s">
        <v>14247</v>
      </c>
      <c r="F738" s="73">
        <v>2022.9</v>
      </c>
      <c r="G738" s="75" t="s">
        <v>14616</v>
      </c>
      <c r="H738" s="73" t="s">
        <v>14617</v>
      </c>
    </row>
    <row r="739" spans="1:8" ht="39.9" customHeight="1" x14ac:dyDescent="0.2">
      <c r="A739" s="57">
        <v>33</v>
      </c>
      <c r="B739" s="73" t="s">
        <v>14618</v>
      </c>
      <c r="C739" s="73" t="s">
        <v>14619</v>
      </c>
      <c r="D739" s="73" t="s">
        <v>14620</v>
      </c>
      <c r="E739" s="278" t="s">
        <v>14408</v>
      </c>
      <c r="F739" s="73">
        <v>2022.9</v>
      </c>
      <c r="G739" s="75" t="s">
        <v>14621</v>
      </c>
      <c r="H739" s="73" t="s">
        <v>14622</v>
      </c>
    </row>
    <row r="740" spans="1:8" ht="39.9" customHeight="1" x14ac:dyDescent="0.2">
      <c r="A740" s="57">
        <v>34</v>
      </c>
      <c r="B740" s="73" t="s">
        <v>14623</v>
      </c>
      <c r="C740" s="73" t="s">
        <v>14624</v>
      </c>
      <c r="D740" s="73" t="s">
        <v>7376</v>
      </c>
      <c r="E740" s="278" t="s">
        <v>14247</v>
      </c>
      <c r="F740" s="73">
        <v>2022.9</v>
      </c>
      <c r="G740" s="75" t="s">
        <v>14625</v>
      </c>
      <c r="H740" s="73" t="s">
        <v>14626</v>
      </c>
    </row>
    <row r="741" spans="1:8" ht="39.9" customHeight="1" x14ac:dyDescent="0.2">
      <c r="A741" s="57">
        <v>35</v>
      </c>
      <c r="B741" s="73" t="s">
        <v>14627</v>
      </c>
      <c r="C741" s="73" t="s">
        <v>14628</v>
      </c>
      <c r="D741" s="75" t="s">
        <v>14371</v>
      </c>
      <c r="E741" s="278" t="s">
        <v>14278</v>
      </c>
      <c r="F741" s="73">
        <v>2022.9</v>
      </c>
      <c r="G741" s="75" t="s">
        <v>14629</v>
      </c>
      <c r="H741" s="73" t="s">
        <v>14630</v>
      </c>
    </row>
    <row r="742" spans="1:8" ht="39.9" customHeight="1" x14ac:dyDescent="0.2">
      <c r="A742" s="57">
        <v>36</v>
      </c>
      <c r="B742" s="73" t="s">
        <v>14631</v>
      </c>
      <c r="C742" s="73" t="s">
        <v>14632</v>
      </c>
      <c r="D742" s="75" t="s">
        <v>140</v>
      </c>
      <c r="E742" s="278" t="s">
        <v>14304</v>
      </c>
      <c r="F742" s="73">
        <v>2022.9</v>
      </c>
      <c r="G742" s="75" t="s">
        <v>14633</v>
      </c>
      <c r="H742" s="73" t="s">
        <v>14634</v>
      </c>
    </row>
    <row r="743" spans="1:8" ht="39.9" customHeight="1" x14ac:dyDescent="0.2">
      <c r="A743" s="57">
        <v>37</v>
      </c>
      <c r="B743" s="73" t="s">
        <v>14635</v>
      </c>
      <c r="C743" s="73" t="s">
        <v>14636</v>
      </c>
      <c r="D743" s="75" t="s">
        <v>848</v>
      </c>
      <c r="E743" s="278" t="s">
        <v>14408</v>
      </c>
      <c r="F743" s="73">
        <v>2022.9</v>
      </c>
      <c r="G743" s="75" t="s">
        <v>14637</v>
      </c>
      <c r="H743" s="73" t="s">
        <v>14638</v>
      </c>
    </row>
    <row r="744" spans="1:8" ht="39.9" customHeight="1" x14ac:dyDescent="0.2">
      <c r="A744" s="57">
        <v>38</v>
      </c>
      <c r="B744" s="73" t="s">
        <v>14639</v>
      </c>
      <c r="C744" s="73" t="s">
        <v>14640</v>
      </c>
      <c r="D744" s="73" t="s">
        <v>1437</v>
      </c>
      <c r="E744" s="278" t="s">
        <v>13868</v>
      </c>
      <c r="F744" s="73">
        <v>2022.9</v>
      </c>
      <c r="G744" s="75" t="s">
        <v>14641</v>
      </c>
      <c r="H744" s="73" t="s">
        <v>14642</v>
      </c>
    </row>
    <row r="745" spans="1:8" ht="39.9" customHeight="1" x14ac:dyDescent="0.2">
      <c r="A745" s="57">
        <v>39</v>
      </c>
      <c r="B745" s="73" t="s">
        <v>14643</v>
      </c>
      <c r="C745" s="73" t="s">
        <v>14644</v>
      </c>
      <c r="D745" s="73" t="s">
        <v>7443</v>
      </c>
      <c r="E745" s="278" t="s">
        <v>13980</v>
      </c>
      <c r="F745" s="73">
        <v>2022.9</v>
      </c>
      <c r="G745" s="75" t="s">
        <v>14645</v>
      </c>
      <c r="H745" s="73" t="s">
        <v>14646</v>
      </c>
    </row>
    <row r="746" spans="1:8" ht="39.9" customHeight="1" x14ac:dyDescent="0.2">
      <c r="A746" s="57">
        <v>40</v>
      </c>
      <c r="B746" s="75" t="s">
        <v>14647</v>
      </c>
      <c r="C746" s="73" t="s">
        <v>14648</v>
      </c>
      <c r="D746" s="73" t="s">
        <v>7654</v>
      </c>
      <c r="E746" s="278" t="s">
        <v>13868</v>
      </c>
      <c r="F746" s="73">
        <v>2022.9</v>
      </c>
      <c r="G746" s="75" t="s">
        <v>14649</v>
      </c>
      <c r="H746" s="73" t="s">
        <v>14650</v>
      </c>
    </row>
    <row r="747" spans="1:8" ht="39.9" customHeight="1" x14ac:dyDescent="0.2">
      <c r="A747" s="57">
        <v>41</v>
      </c>
      <c r="B747" s="73" t="s">
        <v>14651</v>
      </c>
      <c r="C747" s="73" t="s">
        <v>14652</v>
      </c>
      <c r="D747" s="73" t="s">
        <v>230</v>
      </c>
      <c r="E747" s="278" t="s">
        <v>13868</v>
      </c>
      <c r="F747" s="73">
        <v>2022.9</v>
      </c>
      <c r="G747" s="75" t="s">
        <v>14653</v>
      </c>
      <c r="H747" s="73" t="s">
        <v>14654</v>
      </c>
    </row>
    <row r="748" spans="1:8" ht="39.9" customHeight="1" x14ac:dyDescent="0.2">
      <c r="A748" s="57">
        <v>42</v>
      </c>
      <c r="B748" s="73" t="s">
        <v>14655</v>
      </c>
      <c r="C748" s="73" t="s">
        <v>14656</v>
      </c>
      <c r="D748" s="73" t="s">
        <v>14657</v>
      </c>
      <c r="E748" s="278" t="s">
        <v>14263</v>
      </c>
      <c r="F748" s="73">
        <v>2022.9</v>
      </c>
      <c r="G748" s="75" t="s">
        <v>14658</v>
      </c>
      <c r="H748" s="73" t="s">
        <v>14659</v>
      </c>
    </row>
    <row r="749" spans="1:8" ht="39.9" customHeight="1" x14ac:dyDescent="0.2">
      <c r="A749" s="57">
        <v>43</v>
      </c>
      <c r="B749" s="73" t="s">
        <v>14660</v>
      </c>
      <c r="C749" s="73" t="s">
        <v>14661</v>
      </c>
      <c r="D749" s="73" t="s">
        <v>1935</v>
      </c>
      <c r="E749" s="278" t="s">
        <v>13966</v>
      </c>
      <c r="F749" s="73">
        <v>2022.9</v>
      </c>
      <c r="G749" s="75" t="s">
        <v>14662</v>
      </c>
      <c r="H749" s="73" t="s">
        <v>14663</v>
      </c>
    </row>
    <row r="750" spans="1:8" ht="39.9" customHeight="1" x14ac:dyDescent="0.2">
      <c r="A750" s="57">
        <v>44</v>
      </c>
      <c r="B750" s="73" t="s">
        <v>14664</v>
      </c>
      <c r="C750" s="73" t="s">
        <v>14665</v>
      </c>
      <c r="D750" s="73" t="s">
        <v>1935</v>
      </c>
      <c r="E750" s="278" t="s">
        <v>13973</v>
      </c>
      <c r="F750" s="73">
        <v>2022.9</v>
      </c>
      <c r="G750" s="75" t="s">
        <v>14666</v>
      </c>
      <c r="H750" s="73" t="s">
        <v>14667</v>
      </c>
    </row>
    <row r="751" spans="1:8" ht="39.9" customHeight="1" x14ac:dyDescent="0.2">
      <c r="A751" s="57">
        <v>45</v>
      </c>
      <c r="B751" s="73" t="s">
        <v>14668</v>
      </c>
      <c r="C751" s="73" t="s">
        <v>14669</v>
      </c>
      <c r="D751" s="73" t="s">
        <v>1935</v>
      </c>
      <c r="E751" s="278" t="s">
        <v>14278</v>
      </c>
      <c r="F751" s="73">
        <v>2022.9</v>
      </c>
      <c r="G751" s="75" t="s">
        <v>14670</v>
      </c>
      <c r="H751" s="73" t="s">
        <v>14671</v>
      </c>
    </row>
    <row r="752" spans="1:8" ht="39.9" customHeight="1" x14ac:dyDescent="0.2">
      <c r="A752" s="57">
        <v>46</v>
      </c>
      <c r="B752" s="73" t="s">
        <v>14672</v>
      </c>
      <c r="C752" s="73" t="s">
        <v>14673</v>
      </c>
      <c r="D752" s="73" t="s">
        <v>1935</v>
      </c>
      <c r="E752" s="278" t="s">
        <v>14278</v>
      </c>
      <c r="F752" s="73">
        <v>2022.9</v>
      </c>
      <c r="G752" s="75" t="s">
        <v>14674</v>
      </c>
      <c r="H752" s="73" t="s">
        <v>14675</v>
      </c>
    </row>
    <row r="753" spans="1:8" ht="39.9" customHeight="1" x14ac:dyDescent="0.2">
      <c r="A753" s="57">
        <v>47</v>
      </c>
      <c r="B753" s="73" t="s">
        <v>14676</v>
      </c>
      <c r="C753" s="73" t="s">
        <v>14677</v>
      </c>
      <c r="D753" s="73" t="s">
        <v>230</v>
      </c>
      <c r="E753" s="278" t="s">
        <v>14273</v>
      </c>
      <c r="F753" s="73">
        <v>2022.9</v>
      </c>
      <c r="G753" s="75" t="s">
        <v>14678</v>
      </c>
      <c r="H753" s="73" t="s">
        <v>14679</v>
      </c>
    </row>
    <row r="754" spans="1:8" ht="39.9" customHeight="1" x14ac:dyDescent="0.2">
      <c r="A754" s="57">
        <v>48</v>
      </c>
      <c r="B754" s="73" t="s">
        <v>14680</v>
      </c>
      <c r="C754" s="73" t="s">
        <v>14681</v>
      </c>
      <c r="D754" s="73" t="s">
        <v>243</v>
      </c>
      <c r="E754" s="278" t="s">
        <v>14273</v>
      </c>
      <c r="F754" s="73">
        <v>2022.9</v>
      </c>
      <c r="G754" s="75" t="s">
        <v>14682</v>
      </c>
      <c r="H754" s="73" t="s">
        <v>14683</v>
      </c>
    </row>
    <row r="755" spans="1:8" ht="39.9" customHeight="1" x14ac:dyDescent="0.2">
      <c r="A755" s="57">
        <v>49</v>
      </c>
      <c r="B755" s="73" t="s">
        <v>14684</v>
      </c>
      <c r="C755" s="73" t="s">
        <v>14685</v>
      </c>
      <c r="D755" s="73" t="s">
        <v>243</v>
      </c>
      <c r="E755" s="278" t="s">
        <v>14263</v>
      </c>
      <c r="F755" s="73">
        <v>2022.9</v>
      </c>
      <c r="G755" s="75" t="s">
        <v>14686</v>
      </c>
      <c r="H755" s="73" t="s">
        <v>14687</v>
      </c>
    </row>
    <row r="756" spans="1:8" ht="39.9" customHeight="1" x14ac:dyDescent="0.2">
      <c r="A756" s="57">
        <v>50</v>
      </c>
      <c r="B756" s="73" t="s">
        <v>14688</v>
      </c>
      <c r="C756" s="73" t="s">
        <v>14689</v>
      </c>
      <c r="D756" s="73" t="s">
        <v>233</v>
      </c>
      <c r="E756" s="278" t="s">
        <v>14247</v>
      </c>
      <c r="F756" s="73">
        <v>2022.9</v>
      </c>
      <c r="G756" s="75" t="s">
        <v>14690</v>
      </c>
      <c r="H756" s="73" t="s">
        <v>14691</v>
      </c>
    </row>
    <row r="757" spans="1:8" ht="39.9" customHeight="1" x14ac:dyDescent="0.2">
      <c r="A757" s="57"/>
      <c r="B757" s="274" t="s">
        <v>16127</v>
      </c>
      <c r="C757" s="212"/>
      <c r="D757" s="266"/>
      <c r="E757" s="212"/>
      <c r="F757" s="212"/>
      <c r="G757" s="212"/>
      <c r="H757" s="212"/>
    </row>
    <row r="758" spans="1:8" ht="39.9" customHeight="1" thickBot="1" x14ac:dyDescent="0.25">
      <c r="A758" s="57"/>
      <c r="B758" s="178" t="s">
        <v>5362</v>
      </c>
      <c r="C758" s="178" t="s">
        <v>5363</v>
      </c>
      <c r="D758" s="275" t="s">
        <v>5364</v>
      </c>
      <c r="E758" s="178" t="s">
        <v>5365</v>
      </c>
      <c r="F758" s="178" t="s">
        <v>5366</v>
      </c>
      <c r="G758" s="178" t="s">
        <v>5368</v>
      </c>
      <c r="H758" s="178" t="s">
        <v>5367</v>
      </c>
    </row>
    <row r="759" spans="1:8" ht="39.9" customHeight="1" thickTop="1" x14ac:dyDescent="0.2">
      <c r="A759" s="57">
        <v>1</v>
      </c>
      <c r="B759" s="182" t="s">
        <v>16129</v>
      </c>
      <c r="C759" s="182" t="s">
        <v>16179</v>
      </c>
      <c r="D759" s="182" t="s">
        <v>153</v>
      </c>
      <c r="E759" s="246">
        <v>44682</v>
      </c>
      <c r="F759" s="182">
        <v>2023.8</v>
      </c>
      <c r="G759" s="277" t="s">
        <v>16220</v>
      </c>
      <c r="H759" s="276" t="s">
        <v>16221</v>
      </c>
    </row>
    <row r="760" spans="1:8" ht="39.9" customHeight="1" x14ac:dyDescent="0.2">
      <c r="A760" s="57">
        <v>2</v>
      </c>
      <c r="B760" s="73" t="s">
        <v>16130</v>
      </c>
      <c r="C760" s="73" t="s">
        <v>16180</v>
      </c>
      <c r="D760" s="73" t="s">
        <v>137</v>
      </c>
      <c r="E760" s="247">
        <v>44593</v>
      </c>
      <c r="F760" s="73">
        <v>2023.8</v>
      </c>
      <c r="G760" s="75" t="s">
        <v>16222</v>
      </c>
      <c r="H760" s="73" t="s">
        <v>16223</v>
      </c>
    </row>
    <row r="761" spans="1:8" ht="39.9" customHeight="1" x14ac:dyDescent="0.2">
      <c r="A761" s="57">
        <v>3</v>
      </c>
      <c r="B761" s="73" t="s">
        <v>16131</v>
      </c>
      <c r="C761" s="73" t="s">
        <v>16181</v>
      </c>
      <c r="D761" s="73" t="s">
        <v>140</v>
      </c>
      <c r="E761" s="247">
        <v>44805</v>
      </c>
      <c r="F761" s="73">
        <v>2023.8</v>
      </c>
      <c r="G761" s="75" t="s">
        <v>16224</v>
      </c>
      <c r="H761" s="73" t="s">
        <v>16225</v>
      </c>
    </row>
    <row r="762" spans="1:8" ht="39.9" customHeight="1" x14ac:dyDescent="0.2">
      <c r="A762" s="57">
        <v>4</v>
      </c>
      <c r="B762" s="74" t="s">
        <v>16132</v>
      </c>
      <c r="C762" s="73" t="s">
        <v>16182</v>
      </c>
      <c r="D762" s="75" t="s">
        <v>243</v>
      </c>
      <c r="E762" s="247">
        <v>44805</v>
      </c>
      <c r="F762" s="73">
        <v>2023.8</v>
      </c>
      <c r="G762" s="75" t="s">
        <v>16226</v>
      </c>
      <c r="H762" s="73" t="s">
        <v>16227</v>
      </c>
    </row>
    <row r="763" spans="1:8" ht="39.9" customHeight="1" x14ac:dyDescent="0.2">
      <c r="A763" s="57">
        <v>5</v>
      </c>
      <c r="B763" s="73" t="s">
        <v>16133</v>
      </c>
      <c r="C763" s="73" t="s">
        <v>16183</v>
      </c>
      <c r="D763" s="73" t="s">
        <v>9359</v>
      </c>
      <c r="E763" s="247">
        <v>44593</v>
      </c>
      <c r="F763" s="73">
        <v>2023.8</v>
      </c>
      <c r="G763" s="75" t="s">
        <v>16228</v>
      </c>
      <c r="H763" s="73" t="s">
        <v>16229</v>
      </c>
    </row>
    <row r="764" spans="1:8" ht="39.9" customHeight="1" x14ac:dyDescent="0.2">
      <c r="A764" s="57">
        <v>6</v>
      </c>
      <c r="B764" s="73" t="s">
        <v>16134</v>
      </c>
      <c r="C764" s="73" t="s">
        <v>16184</v>
      </c>
      <c r="D764" s="73" t="s">
        <v>230</v>
      </c>
      <c r="E764" s="247">
        <v>44743</v>
      </c>
      <c r="F764" s="73">
        <v>2023.8</v>
      </c>
      <c r="G764" s="75" t="s">
        <v>16230</v>
      </c>
      <c r="H764" s="73" t="s">
        <v>16231</v>
      </c>
    </row>
    <row r="765" spans="1:8" ht="39.9" customHeight="1" x14ac:dyDescent="0.2">
      <c r="A765" s="57">
        <v>7</v>
      </c>
      <c r="B765" s="73" t="s">
        <v>16135</v>
      </c>
      <c r="C765" s="73" t="s">
        <v>13530</v>
      </c>
      <c r="D765" s="73" t="s">
        <v>230</v>
      </c>
      <c r="E765" s="247">
        <v>44743</v>
      </c>
      <c r="F765" s="73">
        <v>2023.8</v>
      </c>
      <c r="G765" s="75" t="s">
        <v>16232</v>
      </c>
      <c r="H765" s="73" t="s">
        <v>16233</v>
      </c>
    </row>
    <row r="766" spans="1:8" ht="39.9" customHeight="1" x14ac:dyDescent="0.2">
      <c r="A766" s="57">
        <v>8</v>
      </c>
      <c r="B766" s="73" t="s">
        <v>16136</v>
      </c>
      <c r="C766" s="73" t="s">
        <v>12353</v>
      </c>
      <c r="D766" s="75" t="s">
        <v>2182</v>
      </c>
      <c r="E766" s="247">
        <v>44835</v>
      </c>
      <c r="F766" s="73">
        <v>2023.8</v>
      </c>
      <c r="G766" s="75" t="s">
        <v>16234</v>
      </c>
      <c r="H766" s="73" t="s">
        <v>16235</v>
      </c>
    </row>
    <row r="767" spans="1:8" ht="39.9" customHeight="1" x14ac:dyDescent="0.2">
      <c r="A767" s="57">
        <v>9</v>
      </c>
      <c r="B767" s="73" t="s">
        <v>16137</v>
      </c>
      <c r="C767" s="73" t="s">
        <v>11176</v>
      </c>
      <c r="D767" s="73" t="s">
        <v>140</v>
      </c>
      <c r="E767" s="247">
        <v>44652</v>
      </c>
      <c r="F767" s="73">
        <v>2023.8</v>
      </c>
      <c r="G767" s="75" t="s">
        <v>16236</v>
      </c>
      <c r="H767" s="73" t="s">
        <v>16237</v>
      </c>
    </row>
    <row r="768" spans="1:8" ht="39.9" customHeight="1" x14ac:dyDescent="0.2">
      <c r="A768" s="57">
        <v>10</v>
      </c>
      <c r="B768" s="73" t="s">
        <v>16138</v>
      </c>
      <c r="C768" s="73" t="s">
        <v>16185</v>
      </c>
      <c r="D768" s="73" t="s">
        <v>238</v>
      </c>
      <c r="E768" s="247">
        <v>44713</v>
      </c>
      <c r="F768" s="73">
        <v>2023.8</v>
      </c>
      <c r="G768" s="75" t="s">
        <v>16238</v>
      </c>
      <c r="H768" s="73" t="s">
        <v>16239</v>
      </c>
    </row>
    <row r="769" spans="1:8" ht="39.9" customHeight="1" x14ac:dyDescent="0.2">
      <c r="A769" s="57">
        <v>11</v>
      </c>
      <c r="B769" s="73" t="s">
        <v>16139</v>
      </c>
      <c r="C769" s="73" t="s">
        <v>16186</v>
      </c>
      <c r="D769" s="73" t="s">
        <v>233</v>
      </c>
      <c r="E769" s="247">
        <v>44593</v>
      </c>
      <c r="F769" s="73">
        <v>2023.8</v>
      </c>
      <c r="G769" s="75" t="s">
        <v>16240</v>
      </c>
      <c r="H769" s="73" t="s">
        <v>16241</v>
      </c>
    </row>
    <row r="770" spans="1:8" ht="39.9" customHeight="1" x14ac:dyDescent="0.2">
      <c r="A770" s="57">
        <v>12</v>
      </c>
      <c r="B770" s="73" t="s">
        <v>16140</v>
      </c>
      <c r="C770" s="73" t="s">
        <v>16187</v>
      </c>
      <c r="D770" s="73" t="s">
        <v>7443</v>
      </c>
      <c r="E770" s="247">
        <v>44652</v>
      </c>
      <c r="F770" s="73">
        <v>2023.8</v>
      </c>
      <c r="G770" s="75" t="s">
        <v>16242</v>
      </c>
      <c r="H770" s="73" t="s">
        <v>16243</v>
      </c>
    </row>
    <row r="771" spans="1:8" ht="39.9" customHeight="1" x14ac:dyDescent="0.2">
      <c r="A771" s="57">
        <v>13</v>
      </c>
      <c r="B771" s="73" t="s">
        <v>16141</v>
      </c>
      <c r="C771" s="73" t="s">
        <v>16188</v>
      </c>
      <c r="D771" s="73" t="s">
        <v>140</v>
      </c>
      <c r="E771" s="247">
        <v>44713</v>
      </c>
      <c r="F771" s="73">
        <v>2023.8</v>
      </c>
      <c r="G771" s="75" t="s">
        <v>16244</v>
      </c>
      <c r="H771" s="73" t="s">
        <v>16245</v>
      </c>
    </row>
    <row r="772" spans="1:8" ht="39.9" customHeight="1" x14ac:dyDescent="0.2">
      <c r="A772" s="57">
        <v>14</v>
      </c>
      <c r="B772" s="73" t="s">
        <v>16142</v>
      </c>
      <c r="C772" s="73" t="s">
        <v>12362</v>
      </c>
      <c r="D772" s="75" t="s">
        <v>140</v>
      </c>
      <c r="E772" s="247">
        <v>44835</v>
      </c>
      <c r="F772" s="73">
        <v>2023.8</v>
      </c>
      <c r="G772" s="75" t="s">
        <v>16246</v>
      </c>
      <c r="H772" s="73" t="s">
        <v>16247</v>
      </c>
    </row>
    <row r="773" spans="1:8" ht="39.9" customHeight="1" x14ac:dyDescent="0.2">
      <c r="A773" s="57">
        <v>15</v>
      </c>
      <c r="B773" s="73" t="s">
        <v>16143</v>
      </c>
      <c r="C773" s="73" t="s">
        <v>12427</v>
      </c>
      <c r="D773" s="73" t="s">
        <v>140</v>
      </c>
      <c r="E773" s="247">
        <v>44835</v>
      </c>
      <c r="F773" s="73">
        <v>2023.8</v>
      </c>
      <c r="G773" s="75" t="s">
        <v>16248</v>
      </c>
      <c r="H773" s="73" t="s">
        <v>16249</v>
      </c>
    </row>
    <row r="774" spans="1:8" ht="39.9" customHeight="1" x14ac:dyDescent="0.2">
      <c r="A774" s="57">
        <v>16</v>
      </c>
      <c r="B774" s="73" t="s">
        <v>16144</v>
      </c>
      <c r="C774" s="73" t="s">
        <v>12513</v>
      </c>
      <c r="D774" s="73" t="s">
        <v>233</v>
      </c>
      <c r="E774" s="247">
        <v>44835</v>
      </c>
      <c r="F774" s="73">
        <v>2023.8</v>
      </c>
      <c r="G774" s="75" t="s">
        <v>16250</v>
      </c>
      <c r="H774" s="73" t="s">
        <v>16251</v>
      </c>
    </row>
    <row r="775" spans="1:8" ht="39.9" customHeight="1" x14ac:dyDescent="0.2">
      <c r="A775" s="57">
        <v>17</v>
      </c>
      <c r="B775" s="73" t="s">
        <v>16145</v>
      </c>
      <c r="C775" s="73" t="s">
        <v>13779</v>
      </c>
      <c r="D775" s="73" t="s">
        <v>230</v>
      </c>
      <c r="E775" s="247">
        <v>44743</v>
      </c>
      <c r="F775" s="73">
        <v>2023.8</v>
      </c>
      <c r="G775" s="75" t="s">
        <v>16252</v>
      </c>
      <c r="H775" s="73" t="s">
        <v>16253</v>
      </c>
    </row>
    <row r="776" spans="1:8" ht="39.9" customHeight="1" x14ac:dyDescent="0.2">
      <c r="A776" s="57">
        <v>18</v>
      </c>
      <c r="B776" s="73" t="s">
        <v>16146</v>
      </c>
      <c r="C776" s="73" t="s">
        <v>16189</v>
      </c>
      <c r="D776" s="73" t="s">
        <v>140</v>
      </c>
      <c r="E776" s="247">
        <v>44774</v>
      </c>
      <c r="F776" s="73">
        <v>2023.8</v>
      </c>
      <c r="G776" s="75" t="s">
        <v>16254</v>
      </c>
      <c r="H776" s="73" t="s">
        <v>16255</v>
      </c>
    </row>
    <row r="777" spans="1:8" ht="39.9" customHeight="1" x14ac:dyDescent="0.2">
      <c r="A777" s="57">
        <v>19</v>
      </c>
      <c r="B777" s="73" t="s">
        <v>16147</v>
      </c>
      <c r="C777" s="73" t="s">
        <v>16190</v>
      </c>
      <c r="D777" s="73" t="s">
        <v>221</v>
      </c>
      <c r="E777" s="247">
        <v>44713</v>
      </c>
      <c r="F777" s="73">
        <v>2023.8</v>
      </c>
      <c r="G777" s="75" t="s">
        <v>16256</v>
      </c>
      <c r="H777" s="73" t="s">
        <v>16257</v>
      </c>
    </row>
    <row r="778" spans="1:8" ht="39.9" customHeight="1" x14ac:dyDescent="0.2">
      <c r="A778" s="57">
        <v>20</v>
      </c>
      <c r="B778" s="73" t="s">
        <v>16148</v>
      </c>
      <c r="C778" s="73" t="s">
        <v>16191</v>
      </c>
      <c r="D778" s="73" t="s">
        <v>140</v>
      </c>
      <c r="E778" s="247">
        <v>44652</v>
      </c>
      <c r="F778" s="73">
        <v>2023.8</v>
      </c>
      <c r="G778" s="75" t="s">
        <v>16258</v>
      </c>
      <c r="H778" s="73" t="s">
        <v>16259</v>
      </c>
    </row>
    <row r="779" spans="1:8" ht="39.9" customHeight="1" x14ac:dyDescent="0.2">
      <c r="A779" s="57">
        <v>21</v>
      </c>
      <c r="B779" s="73" t="s">
        <v>16149</v>
      </c>
      <c r="C779" s="73" t="s">
        <v>16192</v>
      </c>
      <c r="D779" s="73" t="s">
        <v>221</v>
      </c>
      <c r="E779" s="247">
        <v>44866</v>
      </c>
      <c r="F779" s="73">
        <v>2023.8</v>
      </c>
      <c r="G779" s="75" t="s">
        <v>16260</v>
      </c>
      <c r="H779" s="73" t="s">
        <v>16261</v>
      </c>
    </row>
    <row r="780" spans="1:8" ht="39.9" customHeight="1" x14ac:dyDescent="0.2">
      <c r="A780" s="57">
        <v>22</v>
      </c>
      <c r="B780" s="73" t="s">
        <v>16150</v>
      </c>
      <c r="C780" s="73" t="s">
        <v>16193</v>
      </c>
      <c r="D780" s="73" t="s">
        <v>564</v>
      </c>
      <c r="E780" s="247">
        <v>44713</v>
      </c>
      <c r="F780" s="73">
        <v>2023.8</v>
      </c>
      <c r="G780" s="75" t="s">
        <v>16262</v>
      </c>
      <c r="H780" s="73" t="s">
        <v>16263</v>
      </c>
    </row>
    <row r="781" spans="1:8" ht="39.9" customHeight="1" x14ac:dyDescent="0.2">
      <c r="A781" s="57">
        <v>23</v>
      </c>
      <c r="B781" s="73" t="s">
        <v>16151</v>
      </c>
      <c r="C781" s="73" t="s">
        <v>16194</v>
      </c>
      <c r="D781" s="73" t="s">
        <v>2182</v>
      </c>
      <c r="E781" s="247">
        <v>44866</v>
      </c>
      <c r="F781" s="73">
        <v>2023.8</v>
      </c>
      <c r="G781" s="75" t="s">
        <v>16264</v>
      </c>
      <c r="H781" s="73" t="s">
        <v>16265</v>
      </c>
    </row>
    <row r="782" spans="1:8" ht="39.9" customHeight="1" x14ac:dyDescent="0.2">
      <c r="A782" s="57">
        <v>24</v>
      </c>
      <c r="B782" s="73" t="s">
        <v>16152</v>
      </c>
      <c r="C782" s="73" t="s">
        <v>16195</v>
      </c>
      <c r="D782" s="73" t="s">
        <v>230</v>
      </c>
      <c r="E782" s="247">
        <v>44743</v>
      </c>
      <c r="F782" s="73">
        <v>2023.8</v>
      </c>
      <c r="G782" s="75" t="s">
        <v>16266</v>
      </c>
      <c r="H782" s="73" t="s">
        <v>16267</v>
      </c>
    </row>
    <row r="783" spans="1:8" ht="39.9" customHeight="1" x14ac:dyDescent="0.2">
      <c r="A783" s="57">
        <v>25</v>
      </c>
      <c r="B783" s="73" t="s">
        <v>16153</v>
      </c>
      <c r="C783" s="73" t="s">
        <v>16196</v>
      </c>
      <c r="D783" s="73" t="s">
        <v>230</v>
      </c>
      <c r="E783" s="247">
        <v>44835</v>
      </c>
      <c r="F783" s="73">
        <v>2023.8</v>
      </c>
      <c r="G783" s="75" t="s">
        <v>16268</v>
      </c>
      <c r="H783" s="73" t="s">
        <v>16269</v>
      </c>
    </row>
    <row r="784" spans="1:8" ht="39.9" customHeight="1" x14ac:dyDescent="0.2">
      <c r="A784" s="57">
        <v>26</v>
      </c>
      <c r="B784" s="75" t="s">
        <v>16154</v>
      </c>
      <c r="C784" s="73" t="s">
        <v>16197</v>
      </c>
      <c r="D784" s="73" t="s">
        <v>626</v>
      </c>
      <c r="E784" s="247">
        <v>44562</v>
      </c>
      <c r="F784" s="73">
        <v>2023.8</v>
      </c>
      <c r="G784" s="75" t="s">
        <v>16270</v>
      </c>
      <c r="H784" s="73" t="s">
        <v>16271</v>
      </c>
    </row>
    <row r="785" spans="1:8" ht="39.9" customHeight="1" x14ac:dyDescent="0.2">
      <c r="A785" s="57">
        <v>27</v>
      </c>
      <c r="B785" s="73" t="s">
        <v>16155</v>
      </c>
      <c r="C785" s="73" t="s">
        <v>16198</v>
      </c>
      <c r="D785" s="73" t="s">
        <v>140</v>
      </c>
      <c r="E785" s="247">
        <v>44713</v>
      </c>
      <c r="F785" s="73">
        <v>2023.8</v>
      </c>
      <c r="G785" s="75" t="s">
        <v>16272</v>
      </c>
      <c r="H785" s="73" t="s">
        <v>16273</v>
      </c>
    </row>
    <row r="786" spans="1:8" ht="39.9" customHeight="1" x14ac:dyDescent="0.2">
      <c r="A786" s="57">
        <v>28</v>
      </c>
      <c r="B786" s="73" t="s">
        <v>16156</v>
      </c>
      <c r="C786" s="73" t="s">
        <v>12425</v>
      </c>
      <c r="D786" s="73" t="s">
        <v>243</v>
      </c>
      <c r="E786" s="247">
        <v>44713</v>
      </c>
      <c r="F786" s="73">
        <v>2023.8</v>
      </c>
      <c r="G786" s="75" t="s">
        <v>16274</v>
      </c>
      <c r="H786" s="73" t="s">
        <v>16275</v>
      </c>
    </row>
    <row r="787" spans="1:8" ht="39.9" customHeight="1" x14ac:dyDescent="0.2">
      <c r="A787" s="57">
        <v>29</v>
      </c>
      <c r="B787" s="73" t="s">
        <v>16157</v>
      </c>
      <c r="C787" s="73" t="s">
        <v>16199</v>
      </c>
      <c r="D787" s="73" t="s">
        <v>1362</v>
      </c>
      <c r="E787" s="248">
        <v>44774</v>
      </c>
      <c r="F787" s="73">
        <v>2023.8</v>
      </c>
      <c r="G787" s="75" t="s">
        <v>16276</v>
      </c>
      <c r="H787" s="73" t="s">
        <v>16277</v>
      </c>
    </row>
    <row r="788" spans="1:8" ht="39.9" customHeight="1" x14ac:dyDescent="0.2">
      <c r="A788" s="57">
        <v>30</v>
      </c>
      <c r="B788" s="73" t="s">
        <v>16158</v>
      </c>
      <c r="C788" s="73" t="s">
        <v>16200</v>
      </c>
      <c r="D788" s="73" t="s">
        <v>159</v>
      </c>
      <c r="E788" s="247">
        <v>44593</v>
      </c>
      <c r="F788" s="73">
        <v>2023.8</v>
      </c>
      <c r="G788" s="75" t="s">
        <v>16278</v>
      </c>
      <c r="H788" s="73" t="s">
        <v>16279</v>
      </c>
    </row>
    <row r="789" spans="1:8" ht="39.9" customHeight="1" x14ac:dyDescent="0.2">
      <c r="A789" s="57">
        <v>31</v>
      </c>
      <c r="B789" s="73" t="s">
        <v>16159</v>
      </c>
      <c r="C789" s="73" t="s">
        <v>16201</v>
      </c>
      <c r="D789" s="75" t="s">
        <v>269</v>
      </c>
      <c r="E789" s="247">
        <v>44593</v>
      </c>
      <c r="F789" s="73">
        <v>2023.8</v>
      </c>
      <c r="G789" s="75" t="s">
        <v>16280</v>
      </c>
      <c r="H789" s="73" t="s">
        <v>16281</v>
      </c>
    </row>
    <row r="790" spans="1:8" ht="39.9" customHeight="1" x14ac:dyDescent="0.2">
      <c r="A790" s="57">
        <v>32</v>
      </c>
      <c r="B790" s="73" t="s">
        <v>16160</v>
      </c>
      <c r="C790" s="73" t="s">
        <v>16202</v>
      </c>
      <c r="D790" s="73" t="s">
        <v>140</v>
      </c>
      <c r="E790" s="247">
        <v>44562</v>
      </c>
      <c r="F790" s="73">
        <v>2023.8</v>
      </c>
      <c r="G790" s="75" t="s">
        <v>16282</v>
      </c>
      <c r="H790" s="73" t="s">
        <v>16283</v>
      </c>
    </row>
    <row r="791" spans="1:8" ht="39.9" customHeight="1" x14ac:dyDescent="0.2">
      <c r="A791" s="57">
        <v>33</v>
      </c>
      <c r="B791" s="73" t="s">
        <v>16161</v>
      </c>
      <c r="C791" s="73" t="s">
        <v>16203</v>
      </c>
      <c r="D791" s="73" t="s">
        <v>179</v>
      </c>
      <c r="E791" s="247">
        <v>44774</v>
      </c>
      <c r="F791" s="73">
        <v>2023.8</v>
      </c>
      <c r="G791" s="75" t="s">
        <v>16284</v>
      </c>
      <c r="H791" s="73" t="s">
        <v>16285</v>
      </c>
    </row>
    <row r="792" spans="1:8" ht="39.9" customHeight="1" x14ac:dyDescent="0.2">
      <c r="A792" s="57">
        <v>34</v>
      </c>
      <c r="B792" s="73" t="s">
        <v>16162</v>
      </c>
      <c r="C792" s="73" t="s">
        <v>16204</v>
      </c>
      <c r="D792" s="73" t="s">
        <v>230</v>
      </c>
      <c r="E792" s="247">
        <v>44866</v>
      </c>
      <c r="F792" s="73">
        <v>2023.8</v>
      </c>
      <c r="G792" s="75" t="s">
        <v>16286</v>
      </c>
      <c r="H792" s="73" t="s">
        <v>16287</v>
      </c>
    </row>
    <row r="793" spans="1:8" ht="39.9" customHeight="1" x14ac:dyDescent="0.2">
      <c r="A793" s="57">
        <v>35</v>
      </c>
      <c r="B793" s="73" t="s">
        <v>16163</v>
      </c>
      <c r="C793" s="73" t="s">
        <v>12504</v>
      </c>
      <c r="D793" s="75" t="s">
        <v>156</v>
      </c>
      <c r="E793" s="247">
        <v>44896</v>
      </c>
      <c r="F793" s="73">
        <v>2023.8</v>
      </c>
      <c r="G793" s="75" t="s">
        <v>16288</v>
      </c>
      <c r="H793" s="73" t="s">
        <v>16289</v>
      </c>
    </row>
    <row r="794" spans="1:8" ht="39.9" customHeight="1" x14ac:dyDescent="0.2">
      <c r="A794" s="57">
        <v>36</v>
      </c>
      <c r="B794" s="73" t="s">
        <v>16164</v>
      </c>
      <c r="C794" s="73" t="s">
        <v>16205</v>
      </c>
      <c r="D794" s="75" t="s">
        <v>1794</v>
      </c>
      <c r="E794" s="247">
        <v>44805</v>
      </c>
      <c r="F794" s="73">
        <v>2023.8</v>
      </c>
      <c r="G794" s="75" t="s">
        <v>16290</v>
      </c>
      <c r="H794" s="73" t="s">
        <v>16291</v>
      </c>
    </row>
    <row r="795" spans="1:8" ht="39.9" customHeight="1" x14ac:dyDescent="0.2">
      <c r="A795" s="57">
        <v>37</v>
      </c>
      <c r="B795" s="73" t="s">
        <v>16165</v>
      </c>
      <c r="C795" s="73" t="s">
        <v>16206</v>
      </c>
      <c r="D795" s="75" t="s">
        <v>140</v>
      </c>
      <c r="E795" s="247">
        <v>44652</v>
      </c>
      <c r="F795" s="73">
        <v>2023.8</v>
      </c>
      <c r="G795" s="75" t="s">
        <v>16292</v>
      </c>
      <c r="H795" s="73" t="s">
        <v>16293</v>
      </c>
    </row>
    <row r="796" spans="1:8" ht="39.9" customHeight="1" x14ac:dyDescent="0.2">
      <c r="A796" s="57">
        <v>38</v>
      </c>
      <c r="B796" s="73" t="s">
        <v>16166</v>
      </c>
      <c r="C796" s="73" t="s">
        <v>16207</v>
      </c>
      <c r="D796" s="73" t="s">
        <v>16208</v>
      </c>
      <c r="E796" s="247">
        <v>44805</v>
      </c>
      <c r="F796" s="73">
        <v>2023.8</v>
      </c>
      <c r="G796" s="75" t="s">
        <v>16294</v>
      </c>
      <c r="H796" s="73" t="s">
        <v>16295</v>
      </c>
    </row>
    <row r="797" spans="1:8" ht="39.9" customHeight="1" x14ac:dyDescent="0.2">
      <c r="A797" s="57">
        <v>39</v>
      </c>
      <c r="B797" s="73" t="s">
        <v>16167</v>
      </c>
      <c r="C797" s="73" t="s">
        <v>7720</v>
      </c>
      <c r="D797" s="73" t="s">
        <v>159</v>
      </c>
      <c r="E797" s="247">
        <v>44562</v>
      </c>
      <c r="F797" s="73">
        <v>2023.8</v>
      </c>
      <c r="G797" s="75" t="s">
        <v>16296</v>
      </c>
      <c r="H797" s="73" t="s">
        <v>16297</v>
      </c>
    </row>
    <row r="798" spans="1:8" ht="39.9" customHeight="1" x14ac:dyDescent="0.2">
      <c r="A798" s="57">
        <v>40</v>
      </c>
      <c r="B798" s="75" t="s">
        <v>16168</v>
      </c>
      <c r="C798" s="73" t="s">
        <v>16209</v>
      </c>
      <c r="D798" s="73" t="s">
        <v>11203</v>
      </c>
      <c r="E798" s="247">
        <v>44621</v>
      </c>
      <c r="F798" s="73">
        <v>2023.8</v>
      </c>
      <c r="G798" s="75" t="s">
        <v>16298</v>
      </c>
      <c r="H798" s="73" t="s">
        <v>16299</v>
      </c>
    </row>
    <row r="799" spans="1:8" ht="39.9" customHeight="1" x14ac:dyDescent="0.2">
      <c r="A799" s="57">
        <v>41</v>
      </c>
      <c r="B799" s="73" t="s">
        <v>16169</v>
      </c>
      <c r="C799" s="73" t="s">
        <v>16210</v>
      </c>
      <c r="D799" s="73" t="s">
        <v>14287</v>
      </c>
      <c r="E799" s="247">
        <v>44593</v>
      </c>
      <c r="F799" s="73">
        <v>2023.8</v>
      </c>
      <c r="G799" s="75" t="s">
        <v>16300</v>
      </c>
      <c r="H799" s="73" t="s">
        <v>16301</v>
      </c>
    </row>
    <row r="800" spans="1:8" ht="39.9" customHeight="1" x14ac:dyDescent="0.2">
      <c r="A800" s="57">
        <v>42</v>
      </c>
      <c r="B800" s="73" t="s">
        <v>16170</v>
      </c>
      <c r="C800" s="73" t="s">
        <v>16211</v>
      </c>
      <c r="D800" s="73" t="s">
        <v>7443</v>
      </c>
      <c r="E800" s="247">
        <v>44805</v>
      </c>
      <c r="F800" s="73">
        <v>2023.8</v>
      </c>
      <c r="G800" s="75" t="s">
        <v>16302</v>
      </c>
      <c r="H800" s="73" t="s">
        <v>16303</v>
      </c>
    </row>
    <row r="801" spans="1:8" ht="39.9" customHeight="1" x14ac:dyDescent="0.2">
      <c r="A801" s="57">
        <v>43</v>
      </c>
      <c r="B801" s="73" t="s">
        <v>16171</v>
      </c>
      <c r="C801" s="73" t="s">
        <v>12421</v>
      </c>
      <c r="D801" s="73" t="s">
        <v>1884</v>
      </c>
      <c r="E801" s="247">
        <v>44835</v>
      </c>
      <c r="F801" s="73">
        <v>2023.8</v>
      </c>
      <c r="G801" s="75" t="s">
        <v>16304</v>
      </c>
      <c r="H801" s="73" t="s">
        <v>16305</v>
      </c>
    </row>
    <row r="802" spans="1:8" ht="39.9" customHeight="1" x14ac:dyDescent="0.2">
      <c r="A802" s="57">
        <v>44</v>
      </c>
      <c r="B802" s="73" t="s">
        <v>16172</v>
      </c>
      <c r="C802" s="73" t="s">
        <v>16212</v>
      </c>
      <c r="D802" s="73" t="s">
        <v>243</v>
      </c>
      <c r="E802" s="247">
        <v>44562</v>
      </c>
      <c r="F802" s="73">
        <v>2023.8</v>
      </c>
      <c r="G802" s="75" t="s">
        <v>16306</v>
      </c>
      <c r="H802" s="73" t="s">
        <v>16307</v>
      </c>
    </row>
    <row r="803" spans="1:8" ht="39.9" customHeight="1" x14ac:dyDescent="0.2">
      <c r="A803" s="57">
        <v>45</v>
      </c>
      <c r="B803" s="73" t="s">
        <v>16173</v>
      </c>
      <c r="C803" s="73" t="s">
        <v>16213</v>
      </c>
      <c r="D803" s="73" t="s">
        <v>7443</v>
      </c>
      <c r="E803" s="247">
        <v>44743</v>
      </c>
      <c r="F803" s="73">
        <v>2023.8</v>
      </c>
      <c r="G803" s="75" t="s">
        <v>16308</v>
      </c>
      <c r="H803" s="73" t="s">
        <v>16309</v>
      </c>
    </row>
    <row r="804" spans="1:8" ht="39.9" customHeight="1" x14ac:dyDescent="0.2">
      <c r="A804" s="57">
        <v>46</v>
      </c>
      <c r="B804" s="73" t="s">
        <v>16174</v>
      </c>
      <c r="C804" s="73" t="s">
        <v>16214</v>
      </c>
      <c r="D804" s="73" t="s">
        <v>182</v>
      </c>
      <c r="E804" s="247">
        <v>44713</v>
      </c>
      <c r="F804" s="73">
        <v>2023.8</v>
      </c>
      <c r="G804" s="75" t="s">
        <v>16310</v>
      </c>
      <c r="H804" s="73" t="s">
        <v>16311</v>
      </c>
    </row>
    <row r="805" spans="1:8" ht="39.9" customHeight="1" x14ac:dyDescent="0.2">
      <c r="A805" s="57">
        <v>47</v>
      </c>
      <c r="B805" s="73" t="s">
        <v>16175</v>
      </c>
      <c r="C805" s="73" t="s">
        <v>16215</v>
      </c>
      <c r="D805" s="73" t="s">
        <v>233</v>
      </c>
      <c r="E805" s="247">
        <v>44743</v>
      </c>
      <c r="F805" s="73">
        <v>2023.8</v>
      </c>
      <c r="G805" s="75" t="s">
        <v>16312</v>
      </c>
      <c r="H805" s="73" t="s">
        <v>16313</v>
      </c>
    </row>
    <row r="806" spans="1:8" ht="39.9" customHeight="1" x14ac:dyDescent="0.2">
      <c r="A806" s="57">
        <v>48</v>
      </c>
      <c r="B806" s="73" t="s">
        <v>16176</v>
      </c>
      <c r="C806" s="73" t="s">
        <v>16216</v>
      </c>
      <c r="D806" s="73" t="s">
        <v>243</v>
      </c>
      <c r="E806" s="247">
        <v>44593</v>
      </c>
      <c r="F806" s="73">
        <v>2023.8</v>
      </c>
      <c r="G806" s="75" t="s">
        <v>16314</v>
      </c>
      <c r="H806" s="73" t="s">
        <v>16315</v>
      </c>
    </row>
    <row r="807" spans="1:8" ht="39.9" customHeight="1" x14ac:dyDescent="0.2">
      <c r="A807" s="57">
        <v>49</v>
      </c>
      <c r="B807" s="73" t="s">
        <v>16177</v>
      </c>
      <c r="C807" s="73" t="s">
        <v>16217</v>
      </c>
      <c r="D807" s="73" t="s">
        <v>1935</v>
      </c>
      <c r="E807" s="247">
        <v>44743</v>
      </c>
      <c r="F807" s="73">
        <v>2023.8</v>
      </c>
      <c r="G807" s="75" t="s">
        <v>16316</v>
      </c>
      <c r="H807" s="73" t="s">
        <v>16317</v>
      </c>
    </row>
    <row r="808" spans="1:8" ht="39.9" customHeight="1" x14ac:dyDescent="0.2">
      <c r="A808" s="57">
        <v>50</v>
      </c>
      <c r="B808" s="73" t="s">
        <v>16178</v>
      </c>
      <c r="C808" s="73" t="s">
        <v>16218</v>
      </c>
      <c r="D808" s="73" t="s">
        <v>16219</v>
      </c>
      <c r="E808" s="247">
        <v>44682</v>
      </c>
      <c r="F808" s="73">
        <v>2023.8</v>
      </c>
      <c r="G808" s="75" t="s">
        <v>16318</v>
      </c>
      <c r="H808" s="73" t="s">
        <v>16319</v>
      </c>
    </row>
    <row r="809" spans="1:8" ht="39.9" customHeight="1" x14ac:dyDescent="0.2">
      <c r="A809" s="57"/>
      <c r="B809" s="274" t="s">
        <v>16128</v>
      </c>
      <c r="C809" s="212"/>
      <c r="D809" s="266"/>
      <c r="E809" s="212"/>
      <c r="F809" s="212"/>
      <c r="G809" s="212"/>
      <c r="H809" s="212"/>
    </row>
    <row r="810" spans="1:8" ht="39.9" customHeight="1" thickBot="1" x14ac:dyDescent="0.25">
      <c r="A810" s="57"/>
      <c r="B810" s="178" t="s">
        <v>5362</v>
      </c>
      <c r="C810" s="178" t="s">
        <v>5363</v>
      </c>
      <c r="D810" s="275" t="s">
        <v>5364</v>
      </c>
      <c r="E810" s="178" t="s">
        <v>5365</v>
      </c>
      <c r="F810" s="178" t="s">
        <v>5366</v>
      </c>
      <c r="G810" s="178" t="s">
        <v>5368</v>
      </c>
      <c r="H810" s="178" t="s">
        <v>5367</v>
      </c>
    </row>
    <row r="811" spans="1:8" ht="39.9" customHeight="1" thickTop="1" x14ac:dyDescent="0.2">
      <c r="A811" s="57">
        <v>1</v>
      </c>
      <c r="B811" s="182" t="s">
        <v>16320</v>
      </c>
      <c r="C811" s="182" t="s">
        <v>16321</v>
      </c>
      <c r="D811" s="182" t="s">
        <v>16322</v>
      </c>
      <c r="E811" s="246">
        <v>44835</v>
      </c>
      <c r="F811" s="182">
        <v>2023.8</v>
      </c>
      <c r="G811" s="277" t="s">
        <v>17202</v>
      </c>
      <c r="H811" s="276" t="s">
        <v>17252</v>
      </c>
    </row>
    <row r="812" spans="1:8" ht="39.9" customHeight="1" x14ac:dyDescent="0.2">
      <c r="A812" s="57">
        <v>2</v>
      </c>
      <c r="B812" s="73" t="s">
        <v>16323</v>
      </c>
      <c r="C812" s="73" t="s">
        <v>16324</v>
      </c>
      <c r="D812" s="73" t="s">
        <v>16325</v>
      </c>
      <c r="E812" s="247">
        <v>44562</v>
      </c>
      <c r="F812" s="73">
        <v>2023.8</v>
      </c>
      <c r="G812" s="75" t="s">
        <v>17203</v>
      </c>
      <c r="H812" s="73" t="s">
        <v>17253</v>
      </c>
    </row>
    <row r="813" spans="1:8" ht="39.9" customHeight="1" x14ac:dyDescent="0.2">
      <c r="A813" s="57">
        <v>3</v>
      </c>
      <c r="B813" s="73" t="s">
        <v>16326</v>
      </c>
      <c r="C813" s="73" t="s">
        <v>16327</v>
      </c>
      <c r="D813" s="73" t="s">
        <v>153</v>
      </c>
      <c r="E813" s="247">
        <v>44713</v>
      </c>
      <c r="F813" s="73">
        <v>2023.8</v>
      </c>
      <c r="G813" s="75" t="s">
        <v>17204</v>
      </c>
      <c r="H813" s="73" t="s">
        <v>17254</v>
      </c>
    </row>
    <row r="814" spans="1:8" ht="39.9" customHeight="1" x14ac:dyDescent="0.2">
      <c r="A814" s="57">
        <v>4</v>
      </c>
      <c r="B814" s="74" t="s">
        <v>16328</v>
      </c>
      <c r="C814" s="73" t="s">
        <v>16329</v>
      </c>
      <c r="D814" s="75" t="s">
        <v>243</v>
      </c>
      <c r="E814" s="247">
        <v>44896</v>
      </c>
      <c r="F814" s="73">
        <v>2023.8</v>
      </c>
      <c r="G814" s="75" t="s">
        <v>17205</v>
      </c>
      <c r="H814" s="73" t="s">
        <v>17255</v>
      </c>
    </row>
    <row r="815" spans="1:8" ht="39.9" customHeight="1" x14ac:dyDescent="0.2">
      <c r="A815" s="57">
        <v>5</v>
      </c>
      <c r="B815" s="73" t="s">
        <v>16330</v>
      </c>
      <c r="C815" s="73" t="s">
        <v>12497</v>
      </c>
      <c r="D815" s="73" t="s">
        <v>1362</v>
      </c>
      <c r="E815" s="247">
        <v>44743</v>
      </c>
      <c r="F815" s="73">
        <v>2023.8</v>
      </c>
      <c r="G815" s="75" t="s">
        <v>17206</v>
      </c>
      <c r="H815" s="73" t="s">
        <v>17256</v>
      </c>
    </row>
    <row r="816" spans="1:8" ht="39.9" customHeight="1" x14ac:dyDescent="0.2">
      <c r="A816" s="57">
        <v>6</v>
      </c>
      <c r="B816" s="73" t="s">
        <v>16331</v>
      </c>
      <c r="C816" s="73" t="s">
        <v>16332</v>
      </c>
      <c r="D816" s="73" t="s">
        <v>626</v>
      </c>
      <c r="E816" s="247">
        <v>44621</v>
      </c>
      <c r="F816" s="73">
        <v>2023.8</v>
      </c>
      <c r="G816" s="75" t="s">
        <v>17207</v>
      </c>
      <c r="H816" s="73" t="s">
        <v>17257</v>
      </c>
    </row>
    <row r="817" spans="1:8" ht="39.9" customHeight="1" x14ac:dyDescent="0.2">
      <c r="A817" s="57">
        <v>7</v>
      </c>
      <c r="B817" s="73" t="s">
        <v>16333</v>
      </c>
      <c r="C817" s="73" t="s">
        <v>16334</v>
      </c>
      <c r="D817" s="73" t="s">
        <v>179</v>
      </c>
      <c r="E817" s="247">
        <v>44562</v>
      </c>
      <c r="F817" s="73">
        <v>2023.8</v>
      </c>
      <c r="G817" s="75" t="s">
        <v>17208</v>
      </c>
      <c r="H817" s="73" t="s">
        <v>17258</v>
      </c>
    </row>
    <row r="818" spans="1:8" ht="39.9" customHeight="1" x14ac:dyDescent="0.2">
      <c r="A818" s="57">
        <v>8</v>
      </c>
      <c r="B818" s="73" t="s">
        <v>16335</v>
      </c>
      <c r="C818" s="73" t="s">
        <v>16336</v>
      </c>
      <c r="D818" s="75" t="s">
        <v>221</v>
      </c>
      <c r="E818" s="247">
        <v>44562</v>
      </c>
      <c r="F818" s="73">
        <v>2023.8</v>
      </c>
      <c r="G818" s="75" t="s">
        <v>17209</v>
      </c>
      <c r="H818" s="73" t="s">
        <v>17259</v>
      </c>
    </row>
    <row r="819" spans="1:8" ht="39.9" customHeight="1" x14ac:dyDescent="0.2">
      <c r="A819" s="57">
        <v>9</v>
      </c>
      <c r="B819" s="73" t="s">
        <v>16337</v>
      </c>
      <c r="C819" s="73" t="s">
        <v>16338</v>
      </c>
      <c r="D819" s="73" t="s">
        <v>156</v>
      </c>
      <c r="E819" s="247">
        <v>44743</v>
      </c>
      <c r="F819" s="73">
        <v>2023.8</v>
      </c>
      <c r="G819" s="75" t="s">
        <v>17210</v>
      </c>
      <c r="H819" s="73" t="s">
        <v>17260</v>
      </c>
    </row>
    <row r="820" spans="1:8" ht="39.9" customHeight="1" x14ac:dyDescent="0.2">
      <c r="A820" s="57">
        <v>10</v>
      </c>
      <c r="B820" s="73" t="s">
        <v>16339</v>
      </c>
      <c r="C820" s="73" t="s">
        <v>16340</v>
      </c>
      <c r="D820" s="73" t="s">
        <v>16341</v>
      </c>
      <c r="E820" s="247">
        <v>44805</v>
      </c>
      <c r="F820" s="73">
        <v>2023.8</v>
      </c>
      <c r="G820" s="75" t="s">
        <v>17211</v>
      </c>
      <c r="H820" s="73" t="s">
        <v>17261</v>
      </c>
    </row>
    <row r="821" spans="1:8" ht="39.9" customHeight="1" x14ac:dyDescent="0.2">
      <c r="A821" s="57">
        <v>11</v>
      </c>
      <c r="B821" s="73" t="s">
        <v>14916</v>
      </c>
      <c r="C821" s="73" t="s">
        <v>14924</v>
      </c>
      <c r="D821" s="73" t="s">
        <v>14932</v>
      </c>
      <c r="E821" s="247">
        <v>44682</v>
      </c>
      <c r="F821" s="73">
        <v>2023.8</v>
      </c>
      <c r="G821" s="75" t="s">
        <v>17212</v>
      </c>
      <c r="H821" s="73" t="s">
        <v>17262</v>
      </c>
    </row>
    <row r="822" spans="1:8" ht="39.9" customHeight="1" x14ac:dyDescent="0.2">
      <c r="A822" s="57">
        <v>12</v>
      </c>
      <c r="B822" s="73" t="s">
        <v>16342</v>
      </c>
      <c r="C822" s="73" t="s">
        <v>16343</v>
      </c>
      <c r="D822" s="73" t="s">
        <v>182</v>
      </c>
      <c r="E822" s="247">
        <v>44713</v>
      </c>
      <c r="F822" s="73">
        <v>2023.8</v>
      </c>
      <c r="G822" s="75" t="s">
        <v>17213</v>
      </c>
      <c r="H822" s="73" t="s">
        <v>17263</v>
      </c>
    </row>
    <row r="823" spans="1:8" ht="39.9" customHeight="1" x14ac:dyDescent="0.2">
      <c r="A823" s="57">
        <v>13</v>
      </c>
      <c r="B823" s="73" t="s">
        <v>16344</v>
      </c>
      <c r="C823" s="73" t="s">
        <v>11176</v>
      </c>
      <c r="D823" s="73" t="s">
        <v>221</v>
      </c>
      <c r="E823" s="247">
        <v>44743</v>
      </c>
      <c r="F823" s="73">
        <v>2023.8</v>
      </c>
      <c r="G823" s="75" t="s">
        <v>17214</v>
      </c>
      <c r="H823" s="73" t="s">
        <v>17264</v>
      </c>
    </row>
    <row r="824" spans="1:8" ht="39.9" customHeight="1" x14ac:dyDescent="0.2">
      <c r="A824" s="57">
        <v>14</v>
      </c>
      <c r="B824" s="73" t="s">
        <v>16345</v>
      </c>
      <c r="C824" s="73" t="s">
        <v>14562</v>
      </c>
      <c r="D824" s="75" t="s">
        <v>140</v>
      </c>
      <c r="E824" s="247">
        <v>44805</v>
      </c>
      <c r="F824" s="73">
        <v>2023.8</v>
      </c>
      <c r="G824" s="75" t="s">
        <v>17215</v>
      </c>
      <c r="H824" s="73" t="s">
        <v>17265</v>
      </c>
    </row>
    <row r="825" spans="1:8" ht="39.9" customHeight="1" x14ac:dyDescent="0.2">
      <c r="A825" s="57">
        <v>15</v>
      </c>
      <c r="B825" s="73" t="s">
        <v>16346</v>
      </c>
      <c r="C825" s="73" t="s">
        <v>16347</v>
      </c>
      <c r="D825" s="73" t="s">
        <v>233</v>
      </c>
      <c r="E825" s="247">
        <v>44621</v>
      </c>
      <c r="F825" s="73">
        <v>2023.8</v>
      </c>
      <c r="G825" s="75" t="s">
        <v>17216</v>
      </c>
      <c r="H825" s="73" t="s">
        <v>17266</v>
      </c>
    </row>
    <row r="826" spans="1:8" ht="39.9" customHeight="1" x14ac:dyDescent="0.2">
      <c r="A826" s="57">
        <v>16</v>
      </c>
      <c r="B826" s="73" t="s">
        <v>16348</v>
      </c>
      <c r="C826" s="73" t="s">
        <v>11623</v>
      </c>
      <c r="D826" s="73" t="s">
        <v>638</v>
      </c>
      <c r="E826" s="248">
        <v>44593</v>
      </c>
      <c r="F826" s="73">
        <v>2023.8</v>
      </c>
      <c r="G826" s="75" t="s">
        <v>17217</v>
      </c>
      <c r="H826" s="73" t="s">
        <v>17267</v>
      </c>
    </row>
    <row r="827" spans="1:8" ht="39.9" customHeight="1" x14ac:dyDescent="0.2">
      <c r="A827" s="57">
        <v>17</v>
      </c>
      <c r="B827" s="73" t="s">
        <v>16349</v>
      </c>
      <c r="C827" s="73" t="s">
        <v>16350</v>
      </c>
      <c r="D827" s="73" t="s">
        <v>626</v>
      </c>
      <c r="E827" s="247">
        <v>44713</v>
      </c>
      <c r="F827" s="73">
        <v>2023.8</v>
      </c>
      <c r="G827" s="75" t="s">
        <v>17218</v>
      </c>
      <c r="H827" s="73" t="s">
        <v>17268</v>
      </c>
    </row>
    <row r="828" spans="1:8" ht="39.9" customHeight="1" x14ac:dyDescent="0.2">
      <c r="A828" s="57">
        <v>18</v>
      </c>
      <c r="B828" s="73" t="s">
        <v>16351</v>
      </c>
      <c r="C828" s="73" t="s">
        <v>12439</v>
      </c>
      <c r="D828" s="73" t="s">
        <v>230</v>
      </c>
      <c r="E828" s="247">
        <v>44621</v>
      </c>
      <c r="F828" s="73">
        <v>2023.8</v>
      </c>
      <c r="G828" s="75" t="s">
        <v>17219</v>
      </c>
      <c r="H828" s="73" t="s">
        <v>17269</v>
      </c>
    </row>
    <row r="829" spans="1:8" ht="39.9" customHeight="1" x14ac:dyDescent="0.2">
      <c r="A829" s="57">
        <v>19</v>
      </c>
      <c r="B829" s="73" t="s">
        <v>16352</v>
      </c>
      <c r="C829" s="73" t="s">
        <v>14002</v>
      </c>
      <c r="D829" s="73" t="s">
        <v>230</v>
      </c>
      <c r="E829" s="247">
        <v>44682</v>
      </c>
      <c r="F829" s="73">
        <v>2023.8</v>
      </c>
      <c r="G829" s="75" t="s">
        <v>17220</v>
      </c>
      <c r="H829" s="73" t="s">
        <v>17270</v>
      </c>
    </row>
    <row r="830" spans="1:8" ht="39.9" customHeight="1" x14ac:dyDescent="0.2">
      <c r="A830" s="57">
        <v>20</v>
      </c>
      <c r="B830" s="73" t="s">
        <v>16353</v>
      </c>
      <c r="C830" s="73" t="s">
        <v>14000</v>
      </c>
      <c r="D830" s="73" t="s">
        <v>230</v>
      </c>
      <c r="E830" s="247">
        <v>44621</v>
      </c>
      <c r="F830" s="73">
        <v>2023.8</v>
      </c>
      <c r="G830" s="75" t="s">
        <v>17221</v>
      </c>
      <c r="H830" s="73" t="s">
        <v>17271</v>
      </c>
    </row>
    <row r="831" spans="1:8" ht="39.9" customHeight="1" x14ac:dyDescent="0.2">
      <c r="A831" s="57">
        <v>21</v>
      </c>
      <c r="B831" s="73" t="s">
        <v>16354</v>
      </c>
      <c r="C831" s="73" t="s">
        <v>11522</v>
      </c>
      <c r="D831" s="73" t="s">
        <v>638</v>
      </c>
      <c r="E831" s="247">
        <v>44743</v>
      </c>
      <c r="F831" s="73">
        <v>2023.8</v>
      </c>
      <c r="G831" s="75" t="s">
        <v>17222</v>
      </c>
      <c r="H831" s="73" t="s">
        <v>17272</v>
      </c>
    </row>
    <row r="832" spans="1:8" ht="39.9" customHeight="1" x14ac:dyDescent="0.2">
      <c r="A832" s="57">
        <v>22</v>
      </c>
      <c r="B832" s="73" t="s">
        <v>16355</v>
      </c>
      <c r="C832" s="73" t="s">
        <v>12507</v>
      </c>
      <c r="D832" s="73" t="s">
        <v>140</v>
      </c>
      <c r="E832" s="247">
        <v>44713</v>
      </c>
      <c r="F832" s="73">
        <v>2023.8</v>
      </c>
      <c r="G832" s="75" t="s">
        <v>17223</v>
      </c>
      <c r="H832" s="73" t="s">
        <v>17273</v>
      </c>
    </row>
    <row r="833" spans="1:8" ht="39.9" customHeight="1" x14ac:dyDescent="0.2">
      <c r="A833" s="57">
        <v>23</v>
      </c>
      <c r="B833" s="73" t="s">
        <v>16356</v>
      </c>
      <c r="C833" s="73" t="s">
        <v>11529</v>
      </c>
      <c r="D833" s="73" t="s">
        <v>156</v>
      </c>
      <c r="E833" s="248">
        <v>44835</v>
      </c>
      <c r="F833" s="73">
        <v>2023.8</v>
      </c>
      <c r="G833" s="75" t="s">
        <v>17224</v>
      </c>
      <c r="H833" s="73" t="s">
        <v>17274</v>
      </c>
    </row>
    <row r="834" spans="1:8" ht="39.9" customHeight="1" x14ac:dyDescent="0.2">
      <c r="A834" s="57">
        <v>24</v>
      </c>
      <c r="B834" s="73" t="s">
        <v>16357</v>
      </c>
      <c r="C834" s="73" t="s">
        <v>16358</v>
      </c>
      <c r="D834" s="73" t="s">
        <v>140</v>
      </c>
      <c r="E834" s="247">
        <v>44805</v>
      </c>
      <c r="F834" s="73">
        <v>2023.8</v>
      </c>
      <c r="G834" s="75" t="s">
        <v>17225</v>
      </c>
      <c r="H834" s="73" t="s">
        <v>17275</v>
      </c>
    </row>
    <row r="835" spans="1:8" ht="39.9" customHeight="1" x14ac:dyDescent="0.2">
      <c r="A835" s="57">
        <v>25</v>
      </c>
      <c r="B835" s="73" t="s">
        <v>16359</v>
      </c>
      <c r="C835" s="73" t="s">
        <v>16360</v>
      </c>
      <c r="D835" s="73" t="s">
        <v>140</v>
      </c>
      <c r="E835" s="247">
        <v>44866</v>
      </c>
      <c r="F835" s="73">
        <v>2023.8</v>
      </c>
      <c r="G835" s="75" t="s">
        <v>17226</v>
      </c>
      <c r="H835" s="73" t="s">
        <v>17276</v>
      </c>
    </row>
    <row r="836" spans="1:8" ht="39.9" customHeight="1" x14ac:dyDescent="0.2">
      <c r="A836" s="57">
        <v>26</v>
      </c>
      <c r="B836" s="75" t="s">
        <v>16361</v>
      </c>
      <c r="C836" s="73" t="s">
        <v>13783</v>
      </c>
      <c r="D836" s="73" t="s">
        <v>230</v>
      </c>
      <c r="E836" s="247">
        <v>44896</v>
      </c>
      <c r="F836" s="73">
        <v>2023.8</v>
      </c>
      <c r="G836" s="75" t="s">
        <v>17227</v>
      </c>
      <c r="H836" s="73" t="s">
        <v>17277</v>
      </c>
    </row>
    <row r="837" spans="1:8" ht="39.9" customHeight="1" x14ac:dyDescent="0.2">
      <c r="A837" s="57">
        <v>27</v>
      </c>
      <c r="B837" s="73" t="s">
        <v>16362</v>
      </c>
      <c r="C837" s="73" t="s">
        <v>16363</v>
      </c>
      <c r="D837" s="73" t="s">
        <v>230</v>
      </c>
      <c r="E837" s="247">
        <v>44866</v>
      </c>
      <c r="F837" s="73">
        <v>2023.8</v>
      </c>
      <c r="G837" s="75" t="s">
        <v>17228</v>
      </c>
      <c r="H837" s="73" t="s">
        <v>17278</v>
      </c>
    </row>
    <row r="838" spans="1:8" ht="39.9" customHeight="1" x14ac:dyDescent="0.2">
      <c r="A838" s="57">
        <v>28</v>
      </c>
      <c r="B838" s="73" t="s">
        <v>16364</v>
      </c>
      <c r="C838" s="73" t="s">
        <v>16365</v>
      </c>
      <c r="D838" s="73" t="s">
        <v>238</v>
      </c>
      <c r="E838" s="247">
        <v>44866</v>
      </c>
      <c r="F838" s="73">
        <v>2023.8</v>
      </c>
      <c r="G838" s="75" t="s">
        <v>17229</v>
      </c>
      <c r="H838" s="73" t="s">
        <v>17279</v>
      </c>
    </row>
    <row r="839" spans="1:8" ht="39.9" customHeight="1" x14ac:dyDescent="0.2">
      <c r="A839" s="57">
        <v>29</v>
      </c>
      <c r="B839" s="73" t="s">
        <v>16366</v>
      </c>
      <c r="C839" s="73" t="s">
        <v>16367</v>
      </c>
      <c r="D839" s="73" t="s">
        <v>221</v>
      </c>
      <c r="E839" s="247">
        <v>44866</v>
      </c>
      <c r="F839" s="73">
        <v>2023.8</v>
      </c>
      <c r="G839" s="75" t="s">
        <v>17230</v>
      </c>
      <c r="H839" s="73" t="s">
        <v>17280</v>
      </c>
    </row>
    <row r="840" spans="1:8" ht="39.9" customHeight="1" x14ac:dyDescent="0.2">
      <c r="A840" s="57">
        <v>30</v>
      </c>
      <c r="B840" s="73" t="s">
        <v>16368</v>
      </c>
      <c r="C840" s="73" t="s">
        <v>16369</v>
      </c>
      <c r="D840" s="73" t="s">
        <v>156</v>
      </c>
      <c r="E840" s="247">
        <v>44562</v>
      </c>
      <c r="F840" s="73">
        <v>2023.8</v>
      </c>
      <c r="G840" s="75" t="s">
        <v>17231</v>
      </c>
      <c r="H840" s="73" t="s">
        <v>17281</v>
      </c>
    </row>
    <row r="841" spans="1:8" ht="39.9" customHeight="1" x14ac:dyDescent="0.2">
      <c r="A841" s="57">
        <v>31</v>
      </c>
      <c r="B841" s="73" t="s">
        <v>16370</v>
      </c>
      <c r="C841" s="73" t="s">
        <v>16371</v>
      </c>
      <c r="D841" s="75" t="s">
        <v>233</v>
      </c>
      <c r="E841" s="247">
        <v>44562</v>
      </c>
      <c r="F841" s="73">
        <v>2023.8</v>
      </c>
      <c r="G841" s="75" t="s">
        <v>17232</v>
      </c>
      <c r="H841" s="73" t="s">
        <v>17282</v>
      </c>
    </row>
    <row r="842" spans="1:8" ht="39.9" customHeight="1" x14ac:dyDescent="0.2">
      <c r="A842" s="57">
        <v>32</v>
      </c>
      <c r="B842" s="73" t="s">
        <v>16372</v>
      </c>
      <c r="C842" s="73" t="s">
        <v>16373</v>
      </c>
      <c r="D842" s="73" t="s">
        <v>269</v>
      </c>
      <c r="E842" s="247">
        <v>44713</v>
      </c>
      <c r="F842" s="73">
        <v>2023.8</v>
      </c>
      <c r="G842" s="75" t="s">
        <v>17233</v>
      </c>
      <c r="H842" s="73" t="s">
        <v>17283</v>
      </c>
    </row>
    <row r="843" spans="1:8" ht="39.9" customHeight="1" x14ac:dyDescent="0.2">
      <c r="A843" s="57">
        <v>33</v>
      </c>
      <c r="B843" s="73" t="s">
        <v>16374</v>
      </c>
      <c r="C843" s="73" t="s">
        <v>11520</v>
      </c>
      <c r="D843" s="73" t="s">
        <v>269</v>
      </c>
      <c r="E843" s="247">
        <v>44774</v>
      </c>
      <c r="F843" s="73">
        <v>2023.8</v>
      </c>
      <c r="G843" s="75" t="s">
        <v>17234</v>
      </c>
      <c r="H843" s="73" t="s">
        <v>17284</v>
      </c>
    </row>
    <row r="844" spans="1:8" ht="39.9" customHeight="1" x14ac:dyDescent="0.2">
      <c r="A844" s="57">
        <v>34</v>
      </c>
      <c r="B844" s="73" t="s">
        <v>16375</v>
      </c>
      <c r="C844" s="73" t="s">
        <v>12506</v>
      </c>
      <c r="D844" s="73" t="s">
        <v>579</v>
      </c>
      <c r="E844" s="247">
        <v>44562</v>
      </c>
      <c r="F844" s="73">
        <v>2023.8</v>
      </c>
      <c r="G844" s="75" t="s">
        <v>17235</v>
      </c>
      <c r="H844" s="73" t="s">
        <v>17285</v>
      </c>
    </row>
    <row r="845" spans="1:8" ht="39.9" customHeight="1" x14ac:dyDescent="0.2">
      <c r="A845" s="57">
        <v>35</v>
      </c>
      <c r="B845" s="73" t="s">
        <v>16376</v>
      </c>
      <c r="C845" s="73" t="s">
        <v>11517</v>
      </c>
      <c r="D845" s="75" t="s">
        <v>2176</v>
      </c>
      <c r="E845" s="247">
        <v>44896</v>
      </c>
      <c r="F845" s="73">
        <v>2023.8</v>
      </c>
      <c r="G845" s="75" t="s">
        <v>17236</v>
      </c>
      <c r="H845" s="73" t="s">
        <v>17286</v>
      </c>
    </row>
    <row r="846" spans="1:8" ht="39.9" customHeight="1" x14ac:dyDescent="0.2">
      <c r="A846" s="57">
        <v>36</v>
      </c>
      <c r="B846" s="73" t="s">
        <v>16377</v>
      </c>
      <c r="C846" s="73" t="s">
        <v>16378</v>
      </c>
      <c r="D846" s="75" t="s">
        <v>243</v>
      </c>
      <c r="E846" s="247">
        <v>44652</v>
      </c>
      <c r="F846" s="73">
        <v>2023.8</v>
      </c>
      <c r="G846" s="75" t="s">
        <v>17237</v>
      </c>
      <c r="H846" s="73" t="s">
        <v>17287</v>
      </c>
    </row>
    <row r="847" spans="1:8" ht="39.9" customHeight="1" x14ac:dyDescent="0.2">
      <c r="A847" s="57">
        <v>37</v>
      </c>
      <c r="B847" s="73" t="s">
        <v>16379</v>
      </c>
      <c r="C847" s="73" t="s">
        <v>16380</v>
      </c>
      <c r="D847" s="75" t="s">
        <v>156</v>
      </c>
      <c r="E847" s="247">
        <v>44593</v>
      </c>
      <c r="F847" s="73">
        <v>2023.8</v>
      </c>
      <c r="G847" s="75" t="s">
        <v>17238</v>
      </c>
      <c r="H847" s="73" t="s">
        <v>17288</v>
      </c>
    </row>
    <row r="848" spans="1:8" ht="39.9" customHeight="1" x14ac:dyDescent="0.2">
      <c r="A848" s="57">
        <v>38</v>
      </c>
      <c r="B848" s="73" t="s">
        <v>16381</v>
      </c>
      <c r="C848" s="73" t="s">
        <v>16382</v>
      </c>
      <c r="D848" s="73" t="s">
        <v>140</v>
      </c>
      <c r="E848" s="247">
        <v>44835</v>
      </c>
      <c r="F848" s="73">
        <v>2023.8</v>
      </c>
      <c r="G848" s="75" t="s">
        <v>17239</v>
      </c>
      <c r="H848" s="73" t="s">
        <v>17289</v>
      </c>
    </row>
    <row r="849" spans="1:8" ht="39.9" customHeight="1" x14ac:dyDescent="0.2">
      <c r="A849" s="57">
        <v>39</v>
      </c>
      <c r="B849" s="73" t="s">
        <v>16383</v>
      </c>
      <c r="C849" s="73" t="s">
        <v>16384</v>
      </c>
      <c r="D849" s="73" t="s">
        <v>579</v>
      </c>
      <c r="E849" s="247">
        <v>44652</v>
      </c>
      <c r="F849" s="73">
        <v>2023.8</v>
      </c>
      <c r="G849" s="75" t="s">
        <v>17240</v>
      </c>
      <c r="H849" s="73" t="s">
        <v>17290</v>
      </c>
    </row>
    <row r="850" spans="1:8" ht="39.9" customHeight="1" x14ac:dyDescent="0.2">
      <c r="A850" s="57">
        <v>40</v>
      </c>
      <c r="B850" s="75" t="s">
        <v>16385</v>
      </c>
      <c r="C850" s="73" t="s">
        <v>16386</v>
      </c>
      <c r="D850" s="73" t="s">
        <v>230</v>
      </c>
      <c r="E850" s="247">
        <v>44713</v>
      </c>
      <c r="F850" s="73">
        <v>2023.8</v>
      </c>
      <c r="G850" s="75" t="s">
        <v>17241</v>
      </c>
      <c r="H850" s="73" t="s">
        <v>17291</v>
      </c>
    </row>
    <row r="851" spans="1:8" ht="39.9" customHeight="1" x14ac:dyDescent="0.2">
      <c r="A851" s="57">
        <v>41</v>
      </c>
      <c r="B851" s="73" t="s">
        <v>16387</v>
      </c>
      <c r="C851" s="73" t="s">
        <v>16388</v>
      </c>
      <c r="D851" s="73" t="s">
        <v>287</v>
      </c>
      <c r="E851" s="248">
        <v>44621</v>
      </c>
      <c r="F851" s="73">
        <v>2023.8</v>
      </c>
      <c r="G851" s="75" t="s">
        <v>17242</v>
      </c>
      <c r="H851" s="73" t="s">
        <v>17292</v>
      </c>
    </row>
    <row r="852" spans="1:8" ht="39.9" customHeight="1" x14ac:dyDescent="0.2">
      <c r="A852" s="57">
        <v>42</v>
      </c>
      <c r="B852" s="73" t="s">
        <v>16389</v>
      </c>
      <c r="C852" s="73" t="s">
        <v>16390</v>
      </c>
      <c r="D852" s="73" t="s">
        <v>579</v>
      </c>
      <c r="E852" s="247">
        <v>44652</v>
      </c>
      <c r="F852" s="73">
        <v>2023.8</v>
      </c>
      <c r="G852" s="75" t="s">
        <v>17243</v>
      </c>
      <c r="H852" s="73" t="s">
        <v>17293</v>
      </c>
    </row>
    <row r="853" spans="1:8" ht="39.9" customHeight="1" x14ac:dyDescent="0.2">
      <c r="A853" s="57">
        <v>43</v>
      </c>
      <c r="B853" s="73" t="s">
        <v>16391</v>
      </c>
      <c r="C853" s="73" t="s">
        <v>16392</v>
      </c>
      <c r="D853" s="73" t="s">
        <v>1935</v>
      </c>
      <c r="E853" s="247">
        <v>44682</v>
      </c>
      <c r="F853" s="73">
        <v>2023.8</v>
      </c>
      <c r="G853" s="75" t="s">
        <v>17244</v>
      </c>
      <c r="H853" s="73" t="s">
        <v>17294</v>
      </c>
    </row>
    <row r="854" spans="1:8" ht="39.9" customHeight="1" x14ac:dyDescent="0.2">
      <c r="A854" s="57">
        <v>44</v>
      </c>
      <c r="B854" s="73" t="s">
        <v>16393</v>
      </c>
      <c r="C854" s="73" t="s">
        <v>14648</v>
      </c>
      <c r="D854" s="73" t="s">
        <v>269</v>
      </c>
      <c r="E854" s="247">
        <v>44835</v>
      </c>
      <c r="F854" s="73">
        <v>2023.8</v>
      </c>
      <c r="G854" s="75" t="s">
        <v>17245</v>
      </c>
      <c r="H854" s="73" t="s">
        <v>17295</v>
      </c>
    </row>
    <row r="855" spans="1:8" ht="39.9" customHeight="1" x14ac:dyDescent="0.2">
      <c r="A855" s="57">
        <v>45</v>
      </c>
      <c r="B855" s="73" t="s">
        <v>16394</v>
      </c>
      <c r="C855" s="73" t="s">
        <v>16395</v>
      </c>
      <c r="D855" s="73" t="s">
        <v>16396</v>
      </c>
      <c r="E855" s="247">
        <v>44652</v>
      </c>
      <c r="F855" s="73">
        <v>2023.8</v>
      </c>
      <c r="G855" s="75" t="s">
        <v>17246</v>
      </c>
      <c r="H855" s="73" t="s">
        <v>17296</v>
      </c>
    </row>
    <row r="856" spans="1:8" ht="39.9" customHeight="1" x14ac:dyDescent="0.2">
      <c r="A856" s="57">
        <v>46</v>
      </c>
      <c r="B856" s="73" t="s">
        <v>16397</v>
      </c>
      <c r="C856" s="73" t="s">
        <v>16398</v>
      </c>
      <c r="D856" s="73" t="s">
        <v>11220</v>
      </c>
      <c r="E856" s="247">
        <v>44896</v>
      </c>
      <c r="F856" s="73">
        <v>2023.8</v>
      </c>
      <c r="G856" s="75" t="s">
        <v>17247</v>
      </c>
      <c r="H856" s="73" t="s">
        <v>17297</v>
      </c>
    </row>
    <row r="857" spans="1:8" ht="39.9" customHeight="1" x14ac:dyDescent="0.2">
      <c r="A857" s="57">
        <v>47</v>
      </c>
      <c r="B857" s="73" t="s">
        <v>16399</v>
      </c>
      <c r="C857" s="73" t="s">
        <v>16400</v>
      </c>
      <c r="D857" s="73" t="s">
        <v>1884</v>
      </c>
      <c r="E857" s="247">
        <v>44743</v>
      </c>
      <c r="F857" s="73">
        <v>2023.8</v>
      </c>
      <c r="G857" s="75" t="s">
        <v>17248</v>
      </c>
      <c r="H857" s="73" t="s">
        <v>17298</v>
      </c>
    </row>
    <row r="858" spans="1:8" ht="39.9" customHeight="1" x14ac:dyDescent="0.2">
      <c r="A858" s="57">
        <v>48</v>
      </c>
      <c r="B858" s="73" t="s">
        <v>16401</v>
      </c>
      <c r="C858" s="73" t="s">
        <v>16402</v>
      </c>
      <c r="D858" s="73" t="s">
        <v>140</v>
      </c>
      <c r="E858" s="248">
        <v>44835</v>
      </c>
      <c r="F858" s="73">
        <v>2023.8</v>
      </c>
      <c r="G858" s="75" t="s">
        <v>17249</v>
      </c>
      <c r="H858" s="73" t="s">
        <v>17299</v>
      </c>
    </row>
    <row r="859" spans="1:8" ht="39.9" customHeight="1" x14ac:dyDescent="0.2">
      <c r="A859" s="57">
        <v>49</v>
      </c>
      <c r="B859" s="73" t="s">
        <v>16403</v>
      </c>
      <c r="C859" s="73" t="s">
        <v>16404</v>
      </c>
      <c r="D859" s="73" t="s">
        <v>243</v>
      </c>
      <c r="E859" s="247">
        <v>44713</v>
      </c>
      <c r="F859" s="73">
        <v>2023.8</v>
      </c>
      <c r="G859" s="75" t="s">
        <v>17250</v>
      </c>
      <c r="H859" s="73" t="s">
        <v>17300</v>
      </c>
    </row>
    <row r="860" spans="1:8" ht="39.9" customHeight="1" x14ac:dyDescent="0.2">
      <c r="A860" s="57">
        <v>50</v>
      </c>
      <c r="B860" s="73" t="s">
        <v>16405</v>
      </c>
      <c r="C860" s="73" t="s">
        <v>16406</v>
      </c>
      <c r="D860" s="73" t="s">
        <v>16219</v>
      </c>
      <c r="E860" s="247">
        <v>44713</v>
      </c>
      <c r="F860" s="73">
        <v>2023.8</v>
      </c>
      <c r="G860" s="75" t="s">
        <v>17251</v>
      </c>
      <c r="H860" s="73" t="s">
        <v>17301</v>
      </c>
    </row>
    <row r="861" spans="1:8" ht="39.9" customHeight="1" x14ac:dyDescent="0.2">
      <c r="A861" s="57"/>
      <c r="B861" s="274" t="s">
        <v>17026</v>
      </c>
      <c r="C861" s="212"/>
      <c r="D861" s="266"/>
      <c r="E861" s="212"/>
      <c r="F861" s="212"/>
      <c r="G861" s="212"/>
      <c r="H861" s="212"/>
    </row>
    <row r="862" spans="1:8" ht="39.9" customHeight="1" thickBot="1" x14ac:dyDescent="0.25">
      <c r="A862" s="57"/>
      <c r="B862" s="178" t="s">
        <v>5362</v>
      </c>
      <c r="C862" s="178" t="s">
        <v>5363</v>
      </c>
      <c r="D862" s="275" t="s">
        <v>5364</v>
      </c>
      <c r="E862" s="178" t="s">
        <v>5365</v>
      </c>
      <c r="F862" s="178" t="s">
        <v>5366</v>
      </c>
      <c r="G862" s="178" t="s">
        <v>5368</v>
      </c>
      <c r="H862" s="178" t="s">
        <v>5367</v>
      </c>
    </row>
    <row r="863" spans="1:8" ht="39.9" customHeight="1" thickTop="1" x14ac:dyDescent="0.2">
      <c r="A863" s="57">
        <v>1</v>
      </c>
      <c r="B863" s="182" t="s">
        <v>17028</v>
      </c>
      <c r="C863" s="182" t="s">
        <v>17029</v>
      </c>
      <c r="D863" s="182" t="s">
        <v>17012</v>
      </c>
      <c r="E863" s="246" t="s">
        <v>17140</v>
      </c>
      <c r="F863" s="182">
        <v>2024.8</v>
      </c>
      <c r="G863" s="277" t="s">
        <v>17152</v>
      </c>
      <c r="H863" s="276">
        <v>1124092659</v>
      </c>
    </row>
    <row r="864" spans="1:8" ht="47.55" customHeight="1" x14ac:dyDescent="0.2">
      <c r="A864" s="57">
        <v>2</v>
      </c>
      <c r="B864" s="73" t="s">
        <v>17030</v>
      </c>
      <c r="C864" s="73" t="s">
        <v>17031</v>
      </c>
      <c r="D864" s="73" t="s">
        <v>17032</v>
      </c>
      <c r="E864" s="247" t="s">
        <v>17141</v>
      </c>
      <c r="F864" s="73">
        <v>2024.8</v>
      </c>
      <c r="G864" s="75" t="s">
        <v>17153</v>
      </c>
      <c r="H864" s="73">
        <v>1124092667</v>
      </c>
    </row>
    <row r="865" spans="1:8" ht="39.9" customHeight="1" x14ac:dyDescent="0.2">
      <c r="A865" s="57">
        <v>3</v>
      </c>
      <c r="B865" s="73" t="s">
        <v>16953</v>
      </c>
      <c r="C865" s="73" t="s">
        <v>16954</v>
      </c>
      <c r="D865" s="73" t="s">
        <v>16955</v>
      </c>
      <c r="E865" s="247" t="s">
        <v>17142</v>
      </c>
      <c r="F865" s="73">
        <v>2024.8</v>
      </c>
      <c r="G865" s="75" t="s">
        <v>17154</v>
      </c>
      <c r="H865" s="73">
        <v>1124092691</v>
      </c>
    </row>
    <row r="866" spans="1:8" ht="39.9" customHeight="1" x14ac:dyDescent="0.2">
      <c r="A866" s="57">
        <v>4</v>
      </c>
      <c r="B866" s="74" t="s">
        <v>17033</v>
      </c>
      <c r="C866" s="73" t="s">
        <v>17034</v>
      </c>
      <c r="D866" s="75" t="s">
        <v>17035</v>
      </c>
      <c r="E866" s="247" t="s">
        <v>17143</v>
      </c>
      <c r="F866" s="73">
        <v>2024.8</v>
      </c>
      <c r="G866" s="75" t="s">
        <v>17155</v>
      </c>
      <c r="H866" s="73">
        <v>1124092709</v>
      </c>
    </row>
    <row r="867" spans="1:8" ht="39.9" customHeight="1" x14ac:dyDescent="0.2">
      <c r="A867" s="57">
        <v>5</v>
      </c>
      <c r="B867" s="73" t="s">
        <v>17036</v>
      </c>
      <c r="C867" s="73" t="s">
        <v>17037</v>
      </c>
      <c r="D867" s="73" t="s">
        <v>17035</v>
      </c>
      <c r="E867" s="247" t="s">
        <v>17141</v>
      </c>
      <c r="F867" s="73">
        <v>2024.8</v>
      </c>
      <c r="G867" s="75" t="s">
        <v>17156</v>
      </c>
      <c r="H867" s="73">
        <v>1124092717</v>
      </c>
    </row>
    <row r="868" spans="1:8" ht="34.950000000000003" customHeight="1" x14ac:dyDescent="0.2">
      <c r="A868" s="57">
        <v>6</v>
      </c>
      <c r="B868" s="73" t="s">
        <v>17038</v>
      </c>
      <c r="C868" s="75" t="s">
        <v>17039</v>
      </c>
      <c r="D868" s="73" t="s">
        <v>17040</v>
      </c>
      <c r="E868" s="247" t="s">
        <v>17144</v>
      </c>
      <c r="F868" s="73">
        <v>2024.8</v>
      </c>
      <c r="G868" s="75" t="s">
        <v>17157</v>
      </c>
      <c r="H868" s="73">
        <v>1124092733</v>
      </c>
    </row>
    <row r="869" spans="1:8" ht="39.9" customHeight="1" x14ac:dyDescent="0.2">
      <c r="A869" s="57">
        <v>7</v>
      </c>
      <c r="B869" s="73" t="s">
        <v>17041</v>
      </c>
      <c r="C869" s="73" t="s">
        <v>17042</v>
      </c>
      <c r="D869" s="73" t="s">
        <v>17043</v>
      </c>
      <c r="E869" s="247" t="s">
        <v>17145</v>
      </c>
      <c r="F869" s="73">
        <v>2024.8</v>
      </c>
      <c r="G869" s="75" t="s">
        <v>17158</v>
      </c>
      <c r="H869" s="73">
        <v>1124092741</v>
      </c>
    </row>
    <row r="870" spans="1:8" ht="39.9" customHeight="1" x14ac:dyDescent="0.2">
      <c r="A870" s="57">
        <v>8</v>
      </c>
      <c r="B870" s="73" t="s">
        <v>17044</v>
      </c>
      <c r="C870" s="73" t="s">
        <v>17045</v>
      </c>
      <c r="D870" s="75" t="s">
        <v>17046</v>
      </c>
      <c r="E870" s="247" t="s">
        <v>17140</v>
      </c>
      <c r="F870" s="73">
        <v>2024.8</v>
      </c>
      <c r="G870" s="75" t="s">
        <v>17159</v>
      </c>
      <c r="H870" s="73">
        <v>1124092766</v>
      </c>
    </row>
    <row r="871" spans="1:8" ht="39.9" customHeight="1" x14ac:dyDescent="0.2">
      <c r="A871" s="57">
        <v>9</v>
      </c>
      <c r="B871" s="73" t="s">
        <v>17047</v>
      </c>
      <c r="C871" s="73" t="s">
        <v>17048</v>
      </c>
      <c r="D871" s="73" t="s">
        <v>17049</v>
      </c>
      <c r="E871" s="247" t="s">
        <v>17146</v>
      </c>
      <c r="F871" s="73">
        <v>2024.8</v>
      </c>
      <c r="G871" s="75" t="s">
        <v>17160</v>
      </c>
      <c r="H871" s="73">
        <v>1124092782</v>
      </c>
    </row>
    <row r="872" spans="1:8" ht="39.9" customHeight="1" x14ac:dyDescent="0.2">
      <c r="A872" s="57">
        <v>10</v>
      </c>
      <c r="B872" s="73" t="s">
        <v>17050</v>
      </c>
      <c r="C872" s="73" t="s">
        <v>17051</v>
      </c>
      <c r="D872" s="73" t="s">
        <v>16822</v>
      </c>
      <c r="E872" s="247" t="s">
        <v>17147</v>
      </c>
      <c r="F872" s="73">
        <v>2024.8</v>
      </c>
      <c r="G872" s="75" t="s">
        <v>17161</v>
      </c>
      <c r="H872" s="73">
        <v>1124092790</v>
      </c>
    </row>
    <row r="873" spans="1:8" ht="39.9" customHeight="1" x14ac:dyDescent="0.2">
      <c r="A873" s="57">
        <v>11</v>
      </c>
      <c r="B873" s="73" t="s">
        <v>17052</v>
      </c>
      <c r="C873" s="73" t="s">
        <v>17053</v>
      </c>
      <c r="D873" s="73" t="s">
        <v>16822</v>
      </c>
      <c r="E873" s="247" t="s">
        <v>17148</v>
      </c>
      <c r="F873" s="73">
        <v>2024.8</v>
      </c>
      <c r="G873" s="75" t="s">
        <v>17162</v>
      </c>
      <c r="H873" s="73">
        <v>1124092808</v>
      </c>
    </row>
    <row r="874" spans="1:8" ht="39.9" customHeight="1" x14ac:dyDescent="0.2">
      <c r="A874" s="57">
        <v>12</v>
      </c>
      <c r="B874" s="73" t="s">
        <v>17054</v>
      </c>
      <c r="C874" s="73" t="s">
        <v>17055</v>
      </c>
      <c r="D874" s="73" t="s">
        <v>16875</v>
      </c>
      <c r="E874" s="247" t="s">
        <v>17146</v>
      </c>
      <c r="F874" s="73">
        <v>2024.8</v>
      </c>
      <c r="G874" s="75" t="s">
        <v>17163</v>
      </c>
      <c r="H874" s="73">
        <v>1124092816</v>
      </c>
    </row>
    <row r="875" spans="1:8" ht="39.9" customHeight="1" x14ac:dyDescent="0.2">
      <c r="A875" s="57">
        <v>13</v>
      </c>
      <c r="B875" s="73" t="s">
        <v>17056</v>
      </c>
      <c r="C875" s="73" t="s">
        <v>17057</v>
      </c>
      <c r="D875" s="73" t="s">
        <v>17046</v>
      </c>
      <c r="E875" s="247" t="s">
        <v>17144</v>
      </c>
      <c r="F875" s="73">
        <v>2024.8</v>
      </c>
      <c r="G875" s="75" t="s">
        <v>17164</v>
      </c>
      <c r="H875" s="73">
        <v>1124092824</v>
      </c>
    </row>
    <row r="876" spans="1:8" ht="39.9" customHeight="1" x14ac:dyDescent="0.2">
      <c r="A876" s="57">
        <v>14</v>
      </c>
      <c r="B876" s="73" t="s">
        <v>17058</v>
      </c>
      <c r="C876" s="73" t="s">
        <v>17057</v>
      </c>
      <c r="D876" s="75" t="s">
        <v>17046</v>
      </c>
      <c r="E876" s="247" t="s">
        <v>17146</v>
      </c>
      <c r="F876" s="73">
        <v>2024.8</v>
      </c>
      <c r="G876" s="75" t="s">
        <v>17165</v>
      </c>
      <c r="H876" s="73">
        <v>1124092832</v>
      </c>
    </row>
    <row r="877" spans="1:8" ht="39.9" customHeight="1" x14ac:dyDescent="0.2">
      <c r="A877" s="57">
        <v>15</v>
      </c>
      <c r="B877" s="73" t="s">
        <v>17059</v>
      </c>
      <c r="C877" s="73" t="s">
        <v>17060</v>
      </c>
      <c r="D877" s="73" t="s">
        <v>17061</v>
      </c>
      <c r="E877" s="247" t="s">
        <v>17145</v>
      </c>
      <c r="F877" s="73">
        <v>2024.8</v>
      </c>
      <c r="G877" s="75" t="s">
        <v>17166</v>
      </c>
      <c r="H877" s="73">
        <v>1124092840</v>
      </c>
    </row>
    <row r="878" spans="1:8" ht="39.9" customHeight="1" x14ac:dyDescent="0.2">
      <c r="A878" s="57">
        <v>16</v>
      </c>
      <c r="B878" s="73" t="s">
        <v>17062</v>
      </c>
      <c r="C878" s="73" t="s">
        <v>17063</v>
      </c>
      <c r="D878" s="73" t="s">
        <v>16884</v>
      </c>
      <c r="E878" s="248" t="s">
        <v>17146</v>
      </c>
      <c r="F878" s="73">
        <v>2024.8</v>
      </c>
      <c r="G878" s="75" t="s">
        <v>17167</v>
      </c>
      <c r="H878" s="73">
        <v>1124092857</v>
      </c>
    </row>
    <row r="879" spans="1:8" ht="39.9" customHeight="1" x14ac:dyDescent="0.2">
      <c r="A879" s="57">
        <v>17</v>
      </c>
      <c r="B879" s="73" t="s">
        <v>17064</v>
      </c>
      <c r="C879" s="75" t="s">
        <v>17065</v>
      </c>
      <c r="D879" s="73" t="s">
        <v>16992</v>
      </c>
      <c r="E879" s="247" t="s">
        <v>17147</v>
      </c>
      <c r="F879" s="73">
        <v>2024.8</v>
      </c>
      <c r="G879" s="75" t="s">
        <v>17168</v>
      </c>
      <c r="H879" s="73">
        <v>1124092865</v>
      </c>
    </row>
    <row r="880" spans="1:8" ht="39.9" customHeight="1" x14ac:dyDescent="0.2">
      <c r="A880" s="57">
        <v>18</v>
      </c>
      <c r="B880" s="73" t="s">
        <v>17066</v>
      </c>
      <c r="C880" s="73" t="s">
        <v>17067</v>
      </c>
      <c r="D880" s="73" t="s">
        <v>16920</v>
      </c>
      <c r="E880" s="247" t="s">
        <v>17144</v>
      </c>
      <c r="F880" s="73">
        <v>2024.8</v>
      </c>
      <c r="G880" s="75" t="s">
        <v>17169</v>
      </c>
      <c r="H880" s="73">
        <v>1124092873</v>
      </c>
    </row>
    <row r="881" spans="1:8" ht="39.9" customHeight="1" x14ac:dyDescent="0.2">
      <c r="A881" s="57">
        <v>19</v>
      </c>
      <c r="B881" s="73" t="s">
        <v>17068</v>
      </c>
      <c r="C881" s="73" t="s">
        <v>17069</v>
      </c>
      <c r="D881" s="73" t="s">
        <v>17070</v>
      </c>
      <c r="E881" s="247" t="s">
        <v>17140</v>
      </c>
      <c r="F881" s="73">
        <v>2024.8</v>
      </c>
      <c r="G881" s="75" t="s">
        <v>17170</v>
      </c>
      <c r="H881" s="73">
        <v>1124092881</v>
      </c>
    </row>
    <row r="882" spans="1:8" ht="39.9" customHeight="1" x14ac:dyDescent="0.2">
      <c r="A882" s="57">
        <v>20</v>
      </c>
      <c r="B882" s="73" t="s">
        <v>17071</v>
      </c>
      <c r="C882" s="73" t="s">
        <v>17072</v>
      </c>
      <c r="D882" s="73" t="s">
        <v>17046</v>
      </c>
      <c r="E882" s="247" t="s">
        <v>17140</v>
      </c>
      <c r="F882" s="73">
        <v>2024.8</v>
      </c>
      <c r="G882" s="75" t="s">
        <v>17171</v>
      </c>
      <c r="H882" s="73">
        <v>1124092899</v>
      </c>
    </row>
    <row r="883" spans="1:8" ht="39.9" customHeight="1" x14ac:dyDescent="0.2">
      <c r="A883" s="57">
        <v>21</v>
      </c>
      <c r="B883" s="73" t="s">
        <v>17073</v>
      </c>
      <c r="C883" s="73" t="s">
        <v>17074</v>
      </c>
      <c r="D883" s="73" t="s">
        <v>17046</v>
      </c>
      <c r="E883" s="247" t="s">
        <v>17140</v>
      </c>
      <c r="F883" s="73">
        <v>2024.8</v>
      </c>
      <c r="G883" s="75" t="s">
        <v>17172</v>
      </c>
      <c r="H883" s="73">
        <v>1124092907</v>
      </c>
    </row>
    <row r="884" spans="1:8" ht="39.9" customHeight="1" x14ac:dyDescent="0.2">
      <c r="A884" s="57">
        <v>22</v>
      </c>
      <c r="B884" s="73" t="s">
        <v>17015</v>
      </c>
      <c r="C884" s="73" t="s">
        <v>17016</v>
      </c>
      <c r="D884" s="73" t="s">
        <v>17017</v>
      </c>
      <c r="E884" s="247" t="s">
        <v>17145</v>
      </c>
      <c r="F884" s="73">
        <v>2024.8</v>
      </c>
      <c r="G884" s="75" t="s">
        <v>17173</v>
      </c>
      <c r="H884" s="73">
        <v>1124092915</v>
      </c>
    </row>
    <row r="885" spans="1:8" ht="39.9" customHeight="1" x14ac:dyDescent="0.2">
      <c r="A885" s="57">
        <v>23</v>
      </c>
      <c r="B885" s="73" t="s">
        <v>17075</v>
      </c>
      <c r="C885" s="73" t="s">
        <v>17076</v>
      </c>
      <c r="D885" s="73" t="s">
        <v>17061</v>
      </c>
      <c r="E885" s="248" t="s">
        <v>17145</v>
      </c>
      <c r="F885" s="73">
        <v>2024.8</v>
      </c>
      <c r="G885" s="75" t="s">
        <v>17174</v>
      </c>
      <c r="H885" s="73">
        <v>1124092923</v>
      </c>
    </row>
    <row r="886" spans="1:8" ht="39.9" customHeight="1" x14ac:dyDescent="0.2">
      <c r="A886" s="57">
        <v>24</v>
      </c>
      <c r="B886" s="73" t="s">
        <v>17077</v>
      </c>
      <c r="C886" s="75" t="s">
        <v>17078</v>
      </c>
      <c r="D886" s="73" t="s">
        <v>16884</v>
      </c>
      <c r="E886" s="247" t="s">
        <v>17142</v>
      </c>
      <c r="F886" s="73">
        <v>2024.8</v>
      </c>
      <c r="G886" s="75" t="s">
        <v>17175</v>
      </c>
      <c r="H886" s="73">
        <v>1124092931</v>
      </c>
    </row>
    <row r="887" spans="1:8" ht="39.9" customHeight="1" x14ac:dyDescent="0.2">
      <c r="A887" s="57">
        <v>25</v>
      </c>
      <c r="B887" s="73" t="s">
        <v>17079</v>
      </c>
      <c r="C887" s="73" t="s">
        <v>17080</v>
      </c>
      <c r="D887" s="73" t="s">
        <v>16822</v>
      </c>
      <c r="E887" s="247" t="s">
        <v>17149</v>
      </c>
      <c r="F887" s="73">
        <v>2024.8</v>
      </c>
      <c r="G887" s="75" t="s">
        <v>17176</v>
      </c>
      <c r="H887" s="73">
        <v>1124092949</v>
      </c>
    </row>
    <row r="888" spans="1:8" ht="39.9" customHeight="1" x14ac:dyDescent="0.2">
      <c r="A888" s="57">
        <v>26</v>
      </c>
      <c r="B888" s="75" t="s">
        <v>17081</v>
      </c>
      <c r="C888" s="73" t="s">
        <v>17082</v>
      </c>
      <c r="D888" s="73" t="s">
        <v>17046</v>
      </c>
      <c r="E888" s="247" t="s">
        <v>17144</v>
      </c>
      <c r="F888" s="73">
        <v>2024.8</v>
      </c>
      <c r="G888" s="75" t="s">
        <v>17177</v>
      </c>
      <c r="H888" s="73">
        <v>1124092956</v>
      </c>
    </row>
    <row r="889" spans="1:8" ht="39.9" customHeight="1" x14ac:dyDescent="0.2">
      <c r="A889" s="57">
        <v>27</v>
      </c>
      <c r="B889" s="73" t="s">
        <v>17083</v>
      </c>
      <c r="C889" s="73" t="s">
        <v>17084</v>
      </c>
      <c r="D889" s="73" t="s">
        <v>17070</v>
      </c>
      <c r="E889" s="247" t="s">
        <v>17149</v>
      </c>
      <c r="F889" s="73">
        <v>2024.8</v>
      </c>
      <c r="G889" s="75" t="s">
        <v>17178</v>
      </c>
      <c r="H889" s="73">
        <v>1124092964</v>
      </c>
    </row>
    <row r="890" spans="1:8" ht="39.9" customHeight="1" x14ac:dyDescent="0.2">
      <c r="A890" s="57">
        <v>28</v>
      </c>
      <c r="B890" s="74" t="s">
        <v>17085</v>
      </c>
      <c r="C890" s="73" t="s">
        <v>17086</v>
      </c>
      <c r="D890" s="73" t="s">
        <v>17087</v>
      </c>
      <c r="E890" s="247" t="s">
        <v>17150</v>
      </c>
      <c r="F890" s="73">
        <v>2024.8</v>
      </c>
      <c r="G890" s="75" t="s">
        <v>17179</v>
      </c>
      <c r="H890" s="73">
        <v>1124092972</v>
      </c>
    </row>
    <row r="891" spans="1:8" ht="39.9" customHeight="1" x14ac:dyDescent="0.2">
      <c r="A891" s="57">
        <v>29</v>
      </c>
      <c r="B891" s="73" t="s">
        <v>17088</v>
      </c>
      <c r="C891" s="73" t="s">
        <v>17089</v>
      </c>
      <c r="D891" s="73" t="s">
        <v>17017</v>
      </c>
      <c r="E891" s="247" t="s">
        <v>17141</v>
      </c>
      <c r="F891" s="73">
        <v>2024.8</v>
      </c>
      <c r="G891" s="75" t="s">
        <v>17180</v>
      </c>
      <c r="H891" s="73">
        <v>1124092980</v>
      </c>
    </row>
    <row r="892" spans="1:8" ht="39.9" customHeight="1" x14ac:dyDescent="0.2">
      <c r="A892" s="57">
        <v>30</v>
      </c>
      <c r="B892" s="73" t="s">
        <v>17090</v>
      </c>
      <c r="C892" s="73" t="s">
        <v>17091</v>
      </c>
      <c r="D892" s="73" t="s">
        <v>16892</v>
      </c>
      <c r="E892" s="247" t="s">
        <v>17141</v>
      </c>
      <c r="F892" s="73">
        <v>2024.8</v>
      </c>
      <c r="G892" s="75" t="s">
        <v>17181</v>
      </c>
      <c r="H892" s="73">
        <v>1124092998</v>
      </c>
    </row>
    <row r="893" spans="1:8" ht="39.9" customHeight="1" x14ac:dyDescent="0.2">
      <c r="A893" s="57">
        <v>31</v>
      </c>
      <c r="B893" s="73" t="s">
        <v>17092</v>
      </c>
      <c r="C893" s="73" t="s">
        <v>17093</v>
      </c>
      <c r="D893" s="75" t="s">
        <v>17094</v>
      </c>
      <c r="E893" s="247" t="s">
        <v>17145</v>
      </c>
      <c r="F893" s="73">
        <v>2024.8</v>
      </c>
      <c r="G893" s="75" t="s">
        <v>17182</v>
      </c>
      <c r="H893" s="73">
        <v>1124093046</v>
      </c>
    </row>
    <row r="894" spans="1:8" ht="39.9" customHeight="1" x14ac:dyDescent="0.2">
      <c r="A894" s="57">
        <v>32</v>
      </c>
      <c r="B894" s="73" t="s">
        <v>17095</v>
      </c>
      <c r="C894" s="73" t="s">
        <v>17096</v>
      </c>
      <c r="D894" s="73" t="s">
        <v>17097</v>
      </c>
      <c r="E894" s="247" t="s">
        <v>17141</v>
      </c>
      <c r="F894" s="73">
        <v>2024.8</v>
      </c>
      <c r="G894" s="75" t="s">
        <v>17183</v>
      </c>
      <c r="H894" s="73">
        <v>1124093053</v>
      </c>
    </row>
    <row r="895" spans="1:8" ht="39.9" customHeight="1" x14ac:dyDescent="0.2">
      <c r="A895" s="57">
        <v>33</v>
      </c>
      <c r="B895" s="73" t="s">
        <v>17098</v>
      </c>
      <c r="C895" s="73" t="s">
        <v>17099</v>
      </c>
      <c r="D895" s="73" t="s">
        <v>17100</v>
      </c>
      <c r="E895" s="247" t="s">
        <v>17142</v>
      </c>
      <c r="F895" s="73">
        <v>2024.8</v>
      </c>
      <c r="G895" s="75" t="s">
        <v>17184</v>
      </c>
      <c r="H895" s="73">
        <v>1124093061</v>
      </c>
    </row>
    <row r="896" spans="1:8" ht="39.9" customHeight="1" x14ac:dyDescent="0.2">
      <c r="A896" s="57">
        <v>34</v>
      </c>
      <c r="B896" s="73" t="s">
        <v>17101</v>
      </c>
      <c r="C896" s="73" t="s">
        <v>17102</v>
      </c>
      <c r="D896" s="73" t="s">
        <v>16798</v>
      </c>
      <c r="E896" s="247" t="s">
        <v>17146</v>
      </c>
      <c r="F896" s="73">
        <v>2024.8</v>
      </c>
      <c r="G896" s="75" t="s">
        <v>17185</v>
      </c>
      <c r="H896" s="73">
        <v>1124093079</v>
      </c>
    </row>
    <row r="897" spans="1:8" ht="39.9" customHeight="1" x14ac:dyDescent="0.2">
      <c r="A897" s="57">
        <v>35</v>
      </c>
      <c r="B897" s="73" t="s">
        <v>17103</v>
      </c>
      <c r="C897" s="73" t="s">
        <v>17104</v>
      </c>
      <c r="D897" s="75" t="s">
        <v>17017</v>
      </c>
      <c r="E897" s="247" t="s">
        <v>17150</v>
      </c>
      <c r="F897" s="73">
        <v>2024.8</v>
      </c>
      <c r="G897" s="75" t="s">
        <v>17186</v>
      </c>
      <c r="H897" s="73">
        <v>1124093087</v>
      </c>
    </row>
    <row r="898" spans="1:8" ht="39.9" customHeight="1" x14ac:dyDescent="0.2">
      <c r="A898" s="57">
        <v>36</v>
      </c>
      <c r="B898" s="73" t="s">
        <v>17105</v>
      </c>
      <c r="C898" s="73" t="s">
        <v>17106</v>
      </c>
      <c r="D898" s="75" t="s">
        <v>17107</v>
      </c>
      <c r="E898" s="247" t="s">
        <v>17142</v>
      </c>
      <c r="F898" s="73">
        <v>2024.8</v>
      </c>
      <c r="G898" s="75" t="s">
        <v>17187</v>
      </c>
      <c r="H898" s="73">
        <v>1124093095</v>
      </c>
    </row>
    <row r="899" spans="1:8" ht="39.9" customHeight="1" x14ac:dyDescent="0.2">
      <c r="A899" s="57">
        <v>37</v>
      </c>
      <c r="B899" s="73" t="s">
        <v>17108</v>
      </c>
      <c r="C899" s="73" t="s">
        <v>17109</v>
      </c>
      <c r="D899" s="75" t="s">
        <v>16870</v>
      </c>
      <c r="E899" s="247" t="s">
        <v>17142</v>
      </c>
      <c r="F899" s="73">
        <v>2024.8</v>
      </c>
      <c r="G899" s="75" t="s">
        <v>17188</v>
      </c>
      <c r="H899" s="73">
        <v>1124093178</v>
      </c>
    </row>
    <row r="900" spans="1:8" ht="39.9" customHeight="1" x14ac:dyDescent="0.2">
      <c r="A900" s="57">
        <v>38</v>
      </c>
      <c r="B900" s="73" t="s">
        <v>17110</v>
      </c>
      <c r="C900" s="73" t="s">
        <v>17111</v>
      </c>
      <c r="D900" s="73" t="s">
        <v>16907</v>
      </c>
      <c r="E900" s="247" t="s">
        <v>17149</v>
      </c>
      <c r="F900" s="73">
        <v>2024.8</v>
      </c>
      <c r="G900" s="75" t="s">
        <v>17189</v>
      </c>
      <c r="H900" s="73">
        <v>1124093194</v>
      </c>
    </row>
    <row r="901" spans="1:8" ht="39.9" customHeight="1" x14ac:dyDescent="0.2">
      <c r="A901" s="57">
        <v>39</v>
      </c>
      <c r="B901" s="73" t="s">
        <v>17112</v>
      </c>
      <c r="C901" s="73" t="s">
        <v>17113</v>
      </c>
      <c r="D901" s="73" t="s">
        <v>17046</v>
      </c>
      <c r="E901" s="247" t="s">
        <v>17142</v>
      </c>
      <c r="F901" s="73">
        <v>2024.8</v>
      </c>
      <c r="G901" s="75" t="s">
        <v>17190</v>
      </c>
      <c r="H901" s="73">
        <v>1124093301</v>
      </c>
    </row>
    <row r="902" spans="1:8" ht="39.9" customHeight="1" x14ac:dyDescent="0.2">
      <c r="A902" s="57">
        <v>40</v>
      </c>
      <c r="B902" s="75" t="s">
        <v>17114</v>
      </c>
      <c r="C902" s="73" t="s">
        <v>17115</v>
      </c>
      <c r="D902" s="73" t="s">
        <v>16870</v>
      </c>
      <c r="E902" s="247" t="s">
        <v>17147</v>
      </c>
      <c r="F902" s="73">
        <v>2024.8</v>
      </c>
      <c r="G902" s="75" t="s">
        <v>17191</v>
      </c>
      <c r="H902" s="73">
        <v>1124093319</v>
      </c>
    </row>
    <row r="903" spans="1:8" ht="39.9" customHeight="1" x14ac:dyDescent="0.2">
      <c r="A903" s="57">
        <v>41</v>
      </c>
      <c r="B903" s="73" t="s">
        <v>17116</v>
      </c>
      <c r="C903" s="73" t="s">
        <v>17117</v>
      </c>
      <c r="D903" s="73" t="s">
        <v>17100</v>
      </c>
      <c r="E903" s="248" t="s">
        <v>17143</v>
      </c>
      <c r="F903" s="73">
        <v>2024.8</v>
      </c>
      <c r="G903" s="75" t="s">
        <v>17192</v>
      </c>
      <c r="H903" s="73">
        <v>1124093350</v>
      </c>
    </row>
    <row r="904" spans="1:8" ht="39.9" customHeight="1" x14ac:dyDescent="0.2">
      <c r="A904" s="57">
        <v>42</v>
      </c>
      <c r="B904" s="73" t="s">
        <v>17118</v>
      </c>
      <c r="C904" s="73" t="s">
        <v>17119</v>
      </c>
      <c r="D904" s="73" t="s">
        <v>16920</v>
      </c>
      <c r="E904" s="247" t="s">
        <v>17142</v>
      </c>
      <c r="F904" s="73">
        <v>2024.8</v>
      </c>
      <c r="G904" s="75" t="s">
        <v>17193</v>
      </c>
      <c r="H904" s="73">
        <v>1124093434</v>
      </c>
    </row>
    <row r="905" spans="1:8" ht="39.9" customHeight="1" x14ac:dyDescent="0.2">
      <c r="A905" s="57">
        <v>43</v>
      </c>
      <c r="B905" s="73" t="s">
        <v>17120</v>
      </c>
      <c r="C905" s="75" t="s">
        <v>17121</v>
      </c>
      <c r="D905" s="73" t="s">
        <v>17107</v>
      </c>
      <c r="E905" s="247" t="s">
        <v>17148</v>
      </c>
      <c r="F905" s="73">
        <v>2024.8</v>
      </c>
      <c r="G905" s="75" t="s">
        <v>17194</v>
      </c>
      <c r="H905" s="73">
        <v>1212550493</v>
      </c>
    </row>
    <row r="906" spans="1:8" ht="39.9" customHeight="1" x14ac:dyDescent="0.2">
      <c r="A906" s="57">
        <v>44</v>
      </c>
      <c r="B906" s="73" t="s">
        <v>17122</v>
      </c>
      <c r="C906" s="73" t="s">
        <v>17123</v>
      </c>
      <c r="D906" s="73" t="s">
        <v>17124</v>
      </c>
      <c r="E906" s="247" t="s">
        <v>17147</v>
      </c>
      <c r="F906" s="73">
        <v>2024.8</v>
      </c>
      <c r="G906" s="75" t="s">
        <v>17195</v>
      </c>
      <c r="H906" s="73">
        <v>1212550535</v>
      </c>
    </row>
    <row r="907" spans="1:8" ht="39.9" customHeight="1" x14ac:dyDescent="0.2">
      <c r="A907" s="57">
        <v>45</v>
      </c>
      <c r="B907" s="73" t="s">
        <v>17125</v>
      </c>
      <c r="C907" s="73" t="s">
        <v>17126</v>
      </c>
      <c r="D907" s="73" t="s">
        <v>17127</v>
      </c>
      <c r="E907" s="247" t="s">
        <v>17149</v>
      </c>
      <c r="F907" s="73">
        <v>2024.8</v>
      </c>
      <c r="G907" s="75" t="s">
        <v>17196</v>
      </c>
      <c r="H907" s="73">
        <v>1212550543</v>
      </c>
    </row>
    <row r="908" spans="1:8" ht="39.9" customHeight="1" x14ac:dyDescent="0.2">
      <c r="A908" s="57">
        <v>46</v>
      </c>
      <c r="B908" s="73" t="s">
        <v>17128</v>
      </c>
      <c r="C908" s="73" t="s">
        <v>17129</v>
      </c>
      <c r="D908" s="73" t="s">
        <v>16870</v>
      </c>
      <c r="E908" s="247" t="s">
        <v>17142</v>
      </c>
      <c r="F908" s="73">
        <v>2024.8</v>
      </c>
      <c r="G908" s="75" t="s">
        <v>17197</v>
      </c>
      <c r="H908" s="73">
        <v>1212550550</v>
      </c>
    </row>
    <row r="909" spans="1:8" ht="39.9" customHeight="1" x14ac:dyDescent="0.2">
      <c r="A909" s="57">
        <v>47</v>
      </c>
      <c r="B909" s="73" t="s">
        <v>17130</v>
      </c>
      <c r="C909" s="73" t="s">
        <v>17131</v>
      </c>
      <c r="D909" s="73" t="s">
        <v>16798</v>
      </c>
      <c r="E909" s="247" t="s">
        <v>17145</v>
      </c>
      <c r="F909" s="73">
        <v>2024.8</v>
      </c>
      <c r="G909" s="75" t="s">
        <v>17198</v>
      </c>
      <c r="H909" s="73">
        <v>1212550568</v>
      </c>
    </row>
    <row r="910" spans="1:8" ht="39.9" customHeight="1" x14ac:dyDescent="0.2">
      <c r="A910" s="57">
        <v>48</v>
      </c>
      <c r="B910" s="73" t="s">
        <v>17132</v>
      </c>
      <c r="C910" s="73" t="s">
        <v>17133</v>
      </c>
      <c r="D910" s="73" t="s">
        <v>17134</v>
      </c>
      <c r="E910" s="248" t="s">
        <v>17151</v>
      </c>
      <c r="F910" s="73">
        <v>2024.8</v>
      </c>
      <c r="G910" s="75" t="s">
        <v>17199</v>
      </c>
      <c r="H910" s="73">
        <v>1212550584</v>
      </c>
    </row>
    <row r="911" spans="1:8" ht="39.9" customHeight="1" x14ac:dyDescent="0.2">
      <c r="A911" s="57">
        <v>49</v>
      </c>
      <c r="B911" s="73" t="s">
        <v>17135</v>
      </c>
      <c r="C911" s="73" t="s">
        <v>17136</v>
      </c>
      <c r="D911" s="73" t="s">
        <v>17040</v>
      </c>
      <c r="E911" s="247" t="s">
        <v>17142</v>
      </c>
      <c r="F911" s="73">
        <v>2024.8</v>
      </c>
      <c r="G911" s="75" t="s">
        <v>17200</v>
      </c>
      <c r="H911" s="73">
        <v>1212550592</v>
      </c>
    </row>
    <row r="912" spans="1:8" ht="39.9" customHeight="1" x14ac:dyDescent="0.2">
      <c r="A912" s="57">
        <v>50</v>
      </c>
      <c r="B912" s="73" t="s">
        <v>17137</v>
      </c>
      <c r="C912" s="73" t="s">
        <v>17138</v>
      </c>
      <c r="D912" s="73" t="s">
        <v>17139</v>
      </c>
      <c r="E912" s="247" t="s">
        <v>17140</v>
      </c>
      <c r="F912" s="73">
        <v>2024.8</v>
      </c>
      <c r="G912" s="75" t="s">
        <v>17201</v>
      </c>
      <c r="H912" s="73">
        <v>1212550626</v>
      </c>
    </row>
    <row r="913" spans="1:8" ht="39.9" customHeight="1" x14ac:dyDescent="0.2">
      <c r="A913" s="57"/>
      <c r="B913" s="274" t="s">
        <v>17027</v>
      </c>
      <c r="C913" s="212"/>
      <c r="D913" s="266"/>
      <c r="E913" s="212"/>
      <c r="F913" s="212"/>
      <c r="G913" s="212"/>
      <c r="H913" s="212"/>
    </row>
    <row r="914" spans="1:8" ht="39.9" customHeight="1" thickBot="1" x14ac:dyDescent="0.25">
      <c r="A914" s="57"/>
      <c r="B914" s="178" t="s">
        <v>5362</v>
      </c>
      <c r="C914" s="178" t="s">
        <v>5363</v>
      </c>
      <c r="D914" s="275" t="s">
        <v>5364</v>
      </c>
      <c r="E914" s="178" t="s">
        <v>5365</v>
      </c>
      <c r="F914" s="178" t="s">
        <v>5366</v>
      </c>
      <c r="G914" s="178" t="s">
        <v>5368</v>
      </c>
      <c r="H914" s="178" t="s">
        <v>5367</v>
      </c>
    </row>
    <row r="915" spans="1:8" ht="39.9" customHeight="1" thickTop="1" x14ac:dyDescent="0.2">
      <c r="A915" s="57">
        <v>1</v>
      </c>
      <c r="B915" s="182" t="s">
        <v>17302</v>
      </c>
      <c r="C915" s="182" t="s">
        <v>17400</v>
      </c>
      <c r="D915" s="182" t="s">
        <v>17046</v>
      </c>
      <c r="E915" s="246" t="s">
        <v>17147</v>
      </c>
      <c r="F915" s="182">
        <v>2024.8</v>
      </c>
      <c r="G915" s="277" t="s">
        <v>17349</v>
      </c>
      <c r="H915" s="276">
        <v>1124092642</v>
      </c>
    </row>
    <row r="916" spans="1:8" ht="39.9" customHeight="1" x14ac:dyDescent="0.2">
      <c r="A916" s="57">
        <v>2</v>
      </c>
      <c r="B916" s="73" t="s">
        <v>17303</v>
      </c>
      <c r="C916" s="73" t="s">
        <v>17401</v>
      </c>
      <c r="D916" s="73" t="s">
        <v>17402</v>
      </c>
      <c r="E916" s="247" t="s">
        <v>17146</v>
      </c>
      <c r="F916" s="73">
        <v>2024.8</v>
      </c>
      <c r="G916" s="75" t="s">
        <v>17350</v>
      </c>
      <c r="H916" s="73">
        <v>1124092675</v>
      </c>
    </row>
    <row r="917" spans="1:8" ht="39.9" customHeight="1" x14ac:dyDescent="0.2">
      <c r="A917" s="57">
        <v>3</v>
      </c>
      <c r="B917" s="73" t="s">
        <v>17304</v>
      </c>
      <c r="C917" s="73" t="s">
        <v>17403</v>
      </c>
      <c r="D917" s="73" t="s">
        <v>16875</v>
      </c>
      <c r="E917" s="247" t="s">
        <v>17149</v>
      </c>
      <c r="F917" s="73">
        <v>2024.8</v>
      </c>
      <c r="G917" s="75" t="s">
        <v>17351</v>
      </c>
      <c r="H917" s="73">
        <v>1124092683</v>
      </c>
    </row>
    <row r="918" spans="1:8" ht="39.9" customHeight="1" x14ac:dyDescent="0.2">
      <c r="A918" s="57">
        <v>4</v>
      </c>
      <c r="B918" s="74" t="s">
        <v>17305</v>
      </c>
      <c r="C918" s="73" t="s">
        <v>17037</v>
      </c>
      <c r="D918" s="75" t="s">
        <v>17035</v>
      </c>
      <c r="E918" s="247" t="s">
        <v>17141</v>
      </c>
      <c r="F918" s="73">
        <v>2024.8</v>
      </c>
      <c r="G918" s="75" t="s">
        <v>17352</v>
      </c>
      <c r="H918" s="73">
        <v>1124092725</v>
      </c>
    </row>
    <row r="919" spans="1:8" ht="39.9" customHeight="1" x14ac:dyDescent="0.2">
      <c r="A919" s="57">
        <v>5</v>
      </c>
      <c r="B919" s="73" t="s">
        <v>17306</v>
      </c>
      <c r="C919" s="73" t="s">
        <v>17404</v>
      </c>
      <c r="D919" s="73" t="s">
        <v>17040</v>
      </c>
      <c r="E919" s="247" t="s">
        <v>17141</v>
      </c>
      <c r="F919" s="73">
        <v>2024.8</v>
      </c>
      <c r="G919" s="75" t="s">
        <v>17353</v>
      </c>
      <c r="H919" s="73">
        <v>1124092758</v>
      </c>
    </row>
    <row r="920" spans="1:8" ht="39.9" customHeight="1" x14ac:dyDescent="0.2">
      <c r="A920" s="57">
        <v>6</v>
      </c>
      <c r="B920" s="73" t="s">
        <v>17001</v>
      </c>
      <c r="C920" s="73" t="s">
        <v>17002</v>
      </c>
      <c r="D920" s="73" t="s">
        <v>17003</v>
      </c>
      <c r="E920" s="247" t="s">
        <v>17150</v>
      </c>
      <c r="F920" s="73">
        <v>2024.8</v>
      </c>
      <c r="G920" s="75" t="s">
        <v>17354</v>
      </c>
      <c r="H920" s="73">
        <v>1124092774</v>
      </c>
    </row>
    <row r="921" spans="1:8" ht="39.9" customHeight="1" x14ac:dyDescent="0.2">
      <c r="A921" s="57">
        <v>7</v>
      </c>
      <c r="B921" s="73" t="s">
        <v>17307</v>
      </c>
      <c r="C921" s="73" t="s">
        <v>17405</v>
      </c>
      <c r="D921" s="73" t="s">
        <v>16892</v>
      </c>
      <c r="E921" s="247" t="s">
        <v>17140</v>
      </c>
      <c r="F921" s="73">
        <v>2024.8</v>
      </c>
      <c r="G921" s="75" t="s">
        <v>17355</v>
      </c>
      <c r="H921" s="73">
        <v>1124093004</v>
      </c>
    </row>
    <row r="922" spans="1:8" ht="39.9" customHeight="1" x14ac:dyDescent="0.2">
      <c r="A922" s="57">
        <v>8</v>
      </c>
      <c r="B922" s="73" t="s">
        <v>17308</v>
      </c>
      <c r="C922" s="434" t="s">
        <v>17406</v>
      </c>
      <c r="D922" s="75" t="s">
        <v>16892</v>
      </c>
      <c r="E922" s="247" t="s">
        <v>17140</v>
      </c>
      <c r="F922" s="73">
        <v>2024.8</v>
      </c>
      <c r="G922" s="75" t="s">
        <v>17356</v>
      </c>
      <c r="H922" s="73">
        <v>1124093012</v>
      </c>
    </row>
    <row r="923" spans="1:8" ht="39.9" customHeight="1" x14ac:dyDescent="0.2">
      <c r="A923" s="57">
        <v>9</v>
      </c>
      <c r="B923" s="73" t="s">
        <v>16890</v>
      </c>
      <c r="C923" s="73" t="s">
        <v>16891</v>
      </c>
      <c r="D923" s="73" t="s">
        <v>16892</v>
      </c>
      <c r="E923" s="247" t="s">
        <v>17148</v>
      </c>
      <c r="F923" s="73">
        <v>2024.8</v>
      </c>
      <c r="G923" s="75" t="s">
        <v>17357</v>
      </c>
      <c r="H923" s="73">
        <v>1124093020</v>
      </c>
    </row>
    <row r="924" spans="1:8" ht="39.9" customHeight="1" x14ac:dyDescent="0.2">
      <c r="A924" s="57">
        <v>10</v>
      </c>
      <c r="B924" s="73" t="s">
        <v>17309</v>
      </c>
      <c r="C924" s="73" t="s">
        <v>17407</v>
      </c>
      <c r="D924" s="73" t="s">
        <v>16892</v>
      </c>
      <c r="E924" s="247" t="s">
        <v>17144</v>
      </c>
      <c r="F924" s="73">
        <v>2024.8</v>
      </c>
      <c r="G924" s="75" t="s">
        <v>17358</v>
      </c>
      <c r="H924" s="73">
        <v>1124093038</v>
      </c>
    </row>
    <row r="925" spans="1:8" ht="39.9" customHeight="1" x14ac:dyDescent="0.2">
      <c r="A925" s="57">
        <v>11</v>
      </c>
      <c r="B925" s="73" t="s">
        <v>17310</v>
      </c>
      <c r="C925" s="73" t="s">
        <v>17072</v>
      </c>
      <c r="D925" s="73" t="s">
        <v>17046</v>
      </c>
      <c r="E925" s="247" t="s">
        <v>17140</v>
      </c>
      <c r="F925" s="73">
        <v>2024.8</v>
      </c>
      <c r="G925" s="75" t="s">
        <v>17359</v>
      </c>
      <c r="H925" s="73">
        <v>1124093103</v>
      </c>
    </row>
    <row r="926" spans="1:8" ht="39.9" customHeight="1" x14ac:dyDescent="0.2">
      <c r="A926" s="57">
        <v>12</v>
      </c>
      <c r="B926" s="73" t="s">
        <v>17311</v>
      </c>
      <c r="C926" s="73" t="s">
        <v>17408</v>
      </c>
      <c r="D926" s="73" t="s">
        <v>16822</v>
      </c>
      <c r="E926" s="247" t="s">
        <v>17146</v>
      </c>
      <c r="F926" s="73">
        <v>2024.8</v>
      </c>
      <c r="G926" s="75" t="s">
        <v>17360</v>
      </c>
      <c r="H926" s="73">
        <v>1124093111</v>
      </c>
    </row>
    <row r="927" spans="1:8" ht="39.9" customHeight="1" x14ac:dyDescent="0.2">
      <c r="A927" s="57">
        <v>13</v>
      </c>
      <c r="B927" s="73" t="s">
        <v>17312</v>
      </c>
      <c r="C927" s="73" t="s">
        <v>17409</v>
      </c>
      <c r="D927" s="73" t="s">
        <v>16822</v>
      </c>
      <c r="E927" s="247" t="s">
        <v>17146</v>
      </c>
      <c r="F927" s="73">
        <v>2024.8</v>
      </c>
      <c r="G927" s="75" t="s">
        <v>17361</v>
      </c>
      <c r="H927" s="73">
        <v>1124093129</v>
      </c>
    </row>
    <row r="928" spans="1:8" ht="39.9" customHeight="1" x14ac:dyDescent="0.2">
      <c r="A928" s="57">
        <v>14</v>
      </c>
      <c r="B928" s="73" t="s">
        <v>17313</v>
      </c>
      <c r="C928" s="73" t="s">
        <v>17410</v>
      </c>
      <c r="D928" s="75" t="s">
        <v>17046</v>
      </c>
      <c r="E928" s="247" t="s">
        <v>17145</v>
      </c>
      <c r="F928" s="73">
        <v>2024.8</v>
      </c>
      <c r="G928" s="75" t="s">
        <v>17362</v>
      </c>
      <c r="H928" s="73">
        <v>1124093137</v>
      </c>
    </row>
    <row r="929" spans="1:8" ht="39.9" customHeight="1" x14ac:dyDescent="0.2">
      <c r="A929" s="57">
        <v>15</v>
      </c>
      <c r="B929" s="73" t="s">
        <v>17314</v>
      </c>
      <c r="C929" s="73" t="s">
        <v>17411</v>
      </c>
      <c r="D929" s="73" t="s">
        <v>16822</v>
      </c>
      <c r="E929" s="247" t="s">
        <v>17142</v>
      </c>
      <c r="F929" s="73">
        <v>2024.8</v>
      </c>
      <c r="G929" s="75" t="s">
        <v>17363</v>
      </c>
      <c r="H929" s="73">
        <v>1124093145</v>
      </c>
    </row>
    <row r="930" spans="1:8" ht="39.9" customHeight="1" x14ac:dyDescent="0.2">
      <c r="A930" s="57">
        <v>16</v>
      </c>
      <c r="B930" s="73" t="s">
        <v>17315</v>
      </c>
      <c r="C930" s="73" t="s">
        <v>17412</v>
      </c>
      <c r="D930" s="73" t="s">
        <v>17046</v>
      </c>
      <c r="E930" s="248" t="s">
        <v>17148</v>
      </c>
      <c r="F930" s="73">
        <v>2024.8</v>
      </c>
      <c r="G930" s="75" t="s">
        <v>17364</v>
      </c>
      <c r="H930" s="73">
        <v>1124093152</v>
      </c>
    </row>
    <row r="931" spans="1:8" ht="39.9" customHeight="1" x14ac:dyDescent="0.2">
      <c r="A931" s="57">
        <v>17</v>
      </c>
      <c r="B931" s="73" t="s">
        <v>17316</v>
      </c>
      <c r="C931" s="73" t="s">
        <v>17413</v>
      </c>
      <c r="D931" s="73" t="s">
        <v>17046</v>
      </c>
      <c r="E931" s="247" t="s">
        <v>17143</v>
      </c>
      <c r="F931" s="73">
        <v>2024.8</v>
      </c>
      <c r="G931" s="75" t="s">
        <v>17365</v>
      </c>
      <c r="H931" s="73">
        <v>1124093160</v>
      </c>
    </row>
    <row r="932" spans="1:8" ht="39.9" customHeight="1" x14ac:dyDescent="0.2">
      <c r="A932" s="57">
        <v>18</v>
      </c>
      <c r="B932" s="73" t="s">
        <v>16886</v>
      </c>
      <c r="C932" s="73" t="s">
        <v>16887</v>
      </c>
      <c r="D932" s="73" t="s">
        <v>16888</v>
      </c>
      <c r="E932" s="247" t="s">
        <v>17150</v>
      </c>
      <c r="F932" s="73">
        <v>2024.8</v>
      </c>
      <c r="G932" s="75" t="s">
        <v>17366</v>
      </c>
      <c r="H932" s="73">
        <v>1124093186</v>
      </c>
    </row>
    <row r="933" spans="1:8" ht="39.9" customHeight="1" x14ac:dyDescent="0.2">
      <c r="A933" s="57">
        <v>19</v>
      </c>
      <c r="B933" s="73" t="s">
        <v>17317</v>
      </c>
      <c r="C933" s="73" t="s">
        <v>17414</v>
      </c>
      <c r="D933" s="73" t="s">
        <v>17415</v>
      </c>
      <c r="E933" s="247" t="s">
        <v>17146</v>
      </c>
      <c r="F933" s="73">
        <v>2024.8</v>
      </c>
      <c r="G933" s="75" t="s">
        <v>17367</v>
      </c>
      <c r="H933" s="73">
        <v>1124093202</v>
      </c>
    </row>
    <row r="934" spans="1:8" ht="39.9" customHeight="1" x14ac:dyDescent="0.2">
      <c r="A934" s="57">
        <v>20</v>
      </c>
      <c r="B934" s="73" t="s">
        <v>17318</v>
      </c>
      <c r="C934" s="73" t="s">
        <v>17416</v>
      </c>
      <c r="D934" s="73" t="s">
        <v>17402</v>
      </c>
      <c r="E934" s="247" t="s">
        <v>17150</v>
      </c>
      <c r="F934" s="73">
        <v>2024.8</v>
      </c>
      <c r="G934" s="75" t="s">
        <v>17368</v>
      </c>
      <c r="H934" s="73">
        <v>1124093210</v>
      </c>
    </row>
    <row r="935" spans="1:8" ht="39.9" customHeight="1" x14ac:dyDescent="0.2">
      <c r="A935" s="57">
        <v>21</v>
      </c>
      <c r="B935" s="73" t="s">
        <v>17319</v>
      </c>
      <c r="C935" s="73" t="s">
        <v>17417</v>
      </c>
      <c r="D935" s="73" t="s">
        <v>17046</v>
      </c>
      <c r="E935" s="247" t="s">
        <v>17150</v>
      </c>
      <c r="F935" s="73">
        <v>2024.8</v>
      </c>
      <c r="G935" s="75" t="s">
        <v>17369</v>
      </c>
      <c r="H935" s="73">
        <v>1124093228</v>
      </c>
    </row>
    <row r="936" spans="1:8" ht="39.9" customHeight="1" x14ac:dyDescent="0.2">
      <c r="A936" s="57">
        <v>22</v>
      </c>
      <c r="B936" s="73" t="s">
        <v>17320</v>
      </c>
      <c r="C936" s="73" t="s">
        <v>17418</v>
      </c>
      <c r="D936" s="73" t="s">
        <v>17402</v>
      </c>
      <c r="E936" s="247" t="s">
        <v>17140</v>
      </c>
      <c r="F936" s="73">
        <v>2024.8</v>
      </c>
      <c r="G936" s="75" t="s">
        <v>17370</v>
      </c>
      <c r="H936" s="73">
        <v>1124093236</v>
      </c>
    </row>
    <row r="937" spans="1:8" ht="39.9" customHeight="1" x14ac:dyDescent="0.2">
      <c r="A937" s="57">
        <v>23</v>
      </c>
      <c r="B937" s="73" t="s">
        <v>17321</v>
      </c>
      <c r="C937" s="73" t="s">
        <v>17419</v>
      </c>
      <c r="D937" s="73" t="s">
        <v>17046</v>
      </c>
      <c r="E937" s="248" t="s">
        <v>17141</v>
      </c>
      <c r="F937" s="73">
        <v>2024.8</v>
      </c>
      <c r="G937" s="75" t="s">
        <v>17371</v>
      </c>
      <c r="H937" s="73">
        <v>1124093244</v>
      </c>
    </row>
    <row r="938" spans="1:8" ht="39.9" customHeight="1" x14ac:dyDescent="0.2">
      <c r="A938" s="57">
        <v>24</v>
      </c>
      <c r="B938" s="73" t="s">
        <v>17322</v>
      </c>
      <c r="C938" s="73" t="s">
        <v>17420</v>
      </c>
      <c r="D938" s="73" t="s">
        <v>17046</v>
      </c>
      <c r="E938" s="247" t="s">
        <v>17144</v>
      </c>
      <c r="F938" s="73">
        <v>2024.8</v>
      </c>
      <c r="G938" s="75" t="s">
        <v>17372</v>
      </c>
      <c r="H938" s="73">
        <v>1124093251</v>
      </c>
    </row>
    <row r="939" spans="1:8" ht="39.9" customHeight="1" x14ac:dyDescent="0.2">
      <c r="A939" s="57">
        <v>25</v>
      </c>
      <c r="B939" s="73" t="s">
        <v>17323</v>
      </c>
      <c r="C939" s="73" t="s">
        <v>17421</v>
      </c>
      <c r="D939" s="73" t="s">
        <v>17046</v>
      </c>
      <c r="E939" s="247" t="s">
        <v>17145</v>
      </c>
      <c r="F939" s="73">
        <v>2024.8</v>
      </c>
      <c r="G939" s="75" t="s">
        <v>17373</v>
      </c>
      <c r="H939" s="73">
        <v>1124093269</v>
      </c>
    </row>
    <row r="940" spans="1:8" ht="39.9" customHeight="1" x14ac:dyDescent="0.2">
      <c r="A940" s="57">
        <v>26</v>
      </c>
      <c r="B940" s="75" t="s">
        <v>17324</v>
      </c>
      <c r="C940" s="73" t="s">
        <v>17422</v>
      </c>
      <c r="D940" s="73" t="s">
        <v>16870</v>
      </c>
      <c r="E940" s="247" t="s">
        <v>17147</v>
      </c>
      <c r="F940" s="73">
        <v>2024.8</v>
      </c>
      <c r="G940" s="75" t="s">
        <v>17374</v>
      </c>
      <c r="H940" s="73">
        <v>1124093277</v>
      </c>
    </row>
    <row r="941" spans="1:8" ht="39.9" customHeight="1" x14ac:dyDescent="0.2">
      <c r="A941" s="57">
        <v>27</v>
      </c>
      <c r="B941" s="73" t="s">
        <v>17325</v>
      </c>
      <c r="C941" s="73" t="s">
        <v>17423</v>
      </c>
      <c r="D941" s="73" t="s">
        <v>17017</v>
      </c>
      <c r="E941" s="247" t="s">
        <v>17143</v>
      </c>
      <c r="F941" s="73">
        <v>2024.8</v>
      </c>
      <c r="G941" s="75" t="s">
        <v>17375</v>
      </c>
      <c r="H941" s="73">
        <v>1124093285</v>
      </c>
    </row>
    <row r="942" spans="1:8" ht="39.9" customHeight="1" x14ac:dyDescent="0.2">
      <c r="A942" s="57">
        <v>28</v>
      </c>
      <c r="B942" s="73" t="s">
        <v>17326</v>
      </c>
      <c r="C942" s="73" t="s">
        <v>17424</v>
      </c>
      <c r="D942" s="73" t="s">
        <v>17425</v>
      </c>
      <c r="E942" s="247" t="s">
        <v>17146</v>
      </c>
      <c r="F942" s="73">
        <v>2024.8</v>
      </c>
      <c r="G942" s="75" t="s">
        <v>17376</v>
      </c>
      <c r="H942" s="73">
        <v>1124093293</v>
      </c>
    </row>
    <row r="943" spans="1:8" ht="39.9" customHeight="1" x14ac:dyDescent="0.2">
      <c r="A943" s="57">
        <v>29</v>
      </c>
      <c r="B943" s="73" t="s">
        <v>17327</v>
      </c>
      <c r="C943" s="73" t="s">
        <v>17426</v>
      </c>
      <c r="D943" s="73" t="s">
        <v>17427</v>
      </c>
      <c r="E943" s="247" t="s">
        <v>17149</v>
      </c>
      <c r="F943" s="73">
        <v>2024.8</v>
      </c>
      <c r="G943" s="75" t="s">
        <v>17377</v>
      </c>
      <c r="H943" s="73">
        <v>1124093327</v>
      </c>
    </row>
    <row r="944" spans="1:8" ht="39.9" customHeight="1" x14ac:dyDescent="0.2">
      <c r="A944" s="57">
        <v>30</v>
      </c>
      <c r="B944" s="73" t="s">
        <v>17328</v>
      </c>
      <c r="C944" s="73" t="s">
        <v>17428</v>
      </c>
      <c r="D944" s="73" t="s">
        <v>17107</v>
      </c>
      <c r="E944" s="247" t="s">
        <v>17146</v>
      </c>
      <c r="F944" s="73">
        <v>2024.8</v>
      </c>
      <c r="G944" s="75" t="s">
        <v>17378</v>
      </c>
      <c r="H944" s="73">
        <v>1124093335</v>
      </c>
    </row>
    <row r="945" spans="1:8" ht="39.9" customHeight="1" x14ac:dyDescent="0.2">
      <c r="A945" s="57">
        <v>31</v>
      </c>
      <c r="B945" s="73" t="s">
        <v>17329</v>
      </c>
      <c r="C945" s="73" t="s">
        <v>17429</v>
      </c>
      <c r="D945" s="75" t="s">
        <v>17427</v>
      </c>
      <c r="E945" s="247" t="s">
        <v>17146</v>
      </c>
      <c r="F945" s="73">
        <v>2024.8</v>
      </c>
      <c r="G945" s="75" t="s">
        <v>17379</v>
      </c>
      <c r="H945" s="73">
        <v>1124093343</v>
      </c>
    </row>
    <row r="946" spans="1:8" ht="39.9" customHeight="1" x14ac:dyDescent="0.2">
      <c r="A946" s="57">
        <v>32</v>
      </c>
      <c r="B946" s="73" t="s">
        <v>17330</v>
      </c>
      <c r="C946" s="73" t="s">
        <v>17430</v>
      </c>
      <c r="D946" s="73" t="s">
        <v>17431</v>
      </c>
      <c r="E946" s="247" t="s">
        <v>17145</v>
      </c>
      <c r="F946" s="73">
        <v>2024.8</v>
      </c>
      <c r="G946" s="75" t="s">
        <v>17380</v>
      </c>
      <c r="H946" s="73">
        <v>1124093368</v>
      </c>
    </row>
    <row r="947" spans="1:8" ht="39.9" customHeight="1" x14ac:dyDescent="0.2">
      <c r="A947" s="57">
        <v>33</v>
      </c>
      <c r="B947" s="73" t="s">
        <v>17331</v>
      </c>
      <c r="C947" s="73" t="s">
        <v>17432</v>
      </c>
      <c r="D947" s="73" t="s">
        <v>17425</v>
      </c>
      <c r="E947" s="247" t="s">
        <v>17149</v>
      </c>
      <c r="F947" s="73">
        <v>2024.8</v>
      </c>
      <c r="G947" s="75" t="s">
        <v>17381</v>
      </c>
      <c r="H947" s="73">
        <v>1124093376</v>
      </c>
    </row>
    <row r="948" spans="1:8" ht="39.9" customHeight="1" x14ac:dyDescent="0.2">
      <c r="A948" s="57">
        <v>34</v>
      </c>
      <c r="B948" s="73" t="s">
        <v>17332</v>
      </c>
      <c r="C948" s="73" t="s">
        <v>17433</v>
      </c>
      <c r="D948" s="73" t="s">
        <v>16798</v>
      </c>
      <c r="E948" s="247" t="s">
        <v>17146</v>
      </c>
      <c r="F948" s="73">
        <v>2024.8</v>
      </c>
      <c r="G948" s="75" t="s">
        <v>17382</v>
      </c>
      <c r="H948" s="73">
        <v>1124093384</v>
      </c>
    </row>
    <row r="949" spans="1:8" ht="39.9" customHeight="1" x14ac:dyDescent="0.2">
      <c r="A949" s="57">
        <v>35</v>
      </c>
      <c r="B949" s="73" t="s">
        <v>17333</v>
      </c>
      <c r="C949" s="73" t="s">
        <v>17434</v>
      </c>
      <c r="D949" s="75" t="s">
        <v>16798</v>
      </c>
      <c r="E949" s="247" t="s">
        <v>17150</v>
      </c>
      <c r="F949" s="73">
        <v>2024.8</v>
      </c>
      <c r="G949" s="75" t="s">
        <v>17383</v>
      </c>
      <c r="H949" s="73">
        <v>1124093392</v>
      </c>
    </row>
    <row r="950" spans="1:8" ht="39.9" customHeight="1" x14ac:dyDescent="0.2">
      <c r="A950" s="57">
        <v>36</v>
      </c>
      <c r="B950" s="73" t="s">
        <v>17334</v>
      </c>
      <c r="C950" s="73" t="s">
        <v>17435</v>
      </c>
      <c r="D950" s="75" t="s">
        <v>17402</v>
      </c>
      <c r="E950" s="247" t="s">
        <v>17148</v>
      </c>
      <c r="F950" s="73">
        <v>2024.8</v>
      </c>
      <c r="G950" s="75" t="s">
        <v>17384</v>
      </c>
      <c r="H950" s="73">
        <v>1124093400</v>
      </c>
    </row>
    <row r="951" spans="1:8" ht="39.9" customHeight="1" x14ac:dyDescent="0.2">
      <c r="A951" s="57">
        <v>37</v>
      </c>
      <c r="B951" s="73" t="s">
        <v>17335</v>
      </c>
      <c r="C951" s="73" t="s">
        <v>17436</v>
      </c>
      <c r="D951" s="75" t="s">
        <v>16779</v>
      </c>
      <c r="E951" s="247" t="s">
        <v>17140</v>
      </c>
      <c r="F951" s="73">
        <v>2024.8</v>
      </c>
      <c r="G951" s="75" t="s">
        <v>17385</v>
      </c>
      <c r="H951" s="73">
        <v>1124093418</v>
      </c>
    </row>
    <row r="952" spans="1:8" ht="39.9" customHeight="1" x14ac:dyDescent="0.2">
      <c r="A952" s="57">
        <v>38</v>
      </c>
      <c r="B952" s="73" t="s">
        <v>17336</v>
      </c>
      <c r="C952" s="73" t="s">
        <v>17437</v>
      </c>
      <c r="D952" s="73" t="s">
        <v>16822</v>
      </c>
      <c r="E952" s="247" t="s">
        <v>17140</v>
      </c>
      <c r="F952" s="73">
        <v>2024.8</v>
      </c>
      <c r="G952" s="75" t="s">
        <v>17386</v>
      </c>
      <c r="H952" s="73">
        <v>1124093426</v>
      </c>
    </row>
    <row r="953" spans="1:8" ht="39.9" customHeight="1" x14ac:dyDescent="0.2">
      <c r="A953" s="57">
        <v>39</v>
      </c>
      <c r="B953" s="73" t="s">
        <v>17337</v>
      </c>
      <c r="C953" s="73" t="s">
        <v>17438</v>
      </c>
      <c r="D953" s="73" t="s">
        <v>17402</v>
      </c>
      <c r="E953" s="247" t="s">
        <v>17149</v>
      </c>
      <c r="F953" s="73">
        <v>2024.8</v>
      </c>
      <c r="G953" s="75" t="s">
        <v>17387</v>
      </c>
      <c r="H953" s="73">
        <v>1124093442</v>
      </c>
    </row>
    <row r="954" spans="1:8" ht="39.9" customHeight="1" x14ac:dyDescent="0.2">
      <c r="A954" s="57">
        <v>40</v>
      </c>
      <c r="B954" s="75" t="s">
        <v>17338</v>
      </c>
      <c r="C954" s="73" t="s">
        <v>17439</v>
      </c>
      <c r="D954" s="73" t="s">
        <v>16870</v>
      </c>
      <c r="E954" s="247" t="s">
        <v>17140</v>
      </c>
      <c r="F954" s="73">
        <v>2024.8</v>
      </c>
      <c r="G954" s="75" t="s">
        <v>17388</v>
      </c>
      <c r="H954" s="73">
        <v>1124093459</v>
      </c>
    </row>
    <row r="955" spans="1:8" ht="39.9" customHeight="1" x14ac:dyDescent="0.2">
      <c r="A955" s="57">
        <v>41</v>
      </c>
      <c r="B955" s="73" t="s">
        <v>17339</v>
      </c>
      <c r="C955" s="73" t="s">
        <v>17439</v>
      </c>
      <c r="D955" s="73" t="s">
        <v>16870</v>
      </c>
      <c r="E955" s="248" t="s">
        <v>17140</v>
      </c>
      <c r="F955" s="73">
        <v>2024.8</v>
      </c>
      <c r="G955" s="75" t="s">
        <v>17389</v>
      </c>
      <c r="H955" s="73">
        <v>1124093467</v>
      </c>
    </row>
    <row r="956" spans="1:8" ht="39.9" customHeight="1" x14ac:dyDescent="0.2">
      <c r="A956" s="57">
        <v>42</v>
      </c>
      <c r="B956" s="73" t="s">
        <v>17340</v>
      </c>
      <c r="C956" s="73" t="s">
        <v>17440</v>
      </c>
      <c r="D956" s="73" t="s">
        <v>17441</v>
      </c>
      <c r="E956" s="247" t="s">
        <v>17399</v>
      </c>
      <c r="F956" s="73">
        <v>2024.8</v>
      </c>
      <c r="G956" s="75" t="s">
        <v>17390</v>
      </c>
      <c r="H956" s="73">
        <v>1124093475</v>
      </c>
    </row>
    <row r="957" spans="1:8" ht="39.9" customHeight="1" x14ac:dyDescent="0.2">
      <c r="A957" s="57">
        <v>43</v>
      </c>
      <c r="B957" s="73" t="s">
        <v>17341</v>
      </c>
      <c r="C957" s="75" t="s">
        <v>17442</v>
      </c>
      <c r="D957" s="73" t="s">
        <v>17107</v>
      </c>
      <c r="E957" s="247" t="s">
        <v>17149</v>
      </c>
      <c r="F957" s="73">
        <v>2024.8</v>
      </c>
      <c r="G957" s="75" t="s">
        <v>17391</v>
      </c>
      <c r="H957" s="73">
        <v>1124093483</v>
      </c>
    </row>
    <row r="958" spans="1:8" ht="39.9" customHeight="1" x14ac:dyDescent="0.2">
      <c r="A958" s="57">
        <v>44</v>
      </c>
      <c r="B958" s="73" t="s">
        <v>17342</v>
      </c>
      <c r="C958" s="75" t="s">
        <v>17443</v>
      </c>
      <c r="D958" s="73" t="s">
        <v>17107</v>
      </c>
      <c r="E958" s="247" t="s">
        <v>17144</v>
      </c>
      <c r="F958" s="73">
        <v>2024.8</v>
      </c>
      <c r="G958" s="75" t="s">
        <v>17392</v>
      </c>
      <c r="H958" s="73">
        <v>1124093491</v>
      </c>
    </row>
    <row r="959" spans="1:8" ht="39.9" customHeight="1" x14ac:dyDescent="0.2">
      <c r="A959" s="57">
        <v>45</v>
      </c>
      <c r="B959" s="73" t="s">
        <v>17343</v>
      </c>
      <c r="C959" s="73" t="s">
        <v>17444</v>
      </c>
      <c r="D959" s="73" t="s">
        <v>17124</v>
      </c>
      <c r="E959" s="247" t="s">
        <v>17144</v>
      </c>
      <c r="F959" s="73">
        <v>2024.8</v>
      </c>
      <c r="G959" s="75" t="s">
        <v>17393</v>
      </c>
      <c r="H959" s="73">
        <v>1212550501</v>
      </c>
    </row>
    <row r="960" spans="1:8" ht="39.9" customHeight="1" x14ac:dyDescent="0.2">
      <c r="A960" s="57">
        <v>46</v>
      </c>
      <c r="B960" s="73" t="s">
        <v>17344</v>
      </c>
      <c r="C960" s="73" t="s">
        <v>17445</v>
      </c>
      <c r="D960" s="73" t="s">
        <v>17446</v>
      </c>
      <c r="E960" s="247" t="s">
        <v>17141</v>
      </c>
      <c r="F960" s="73">
        <v>2024.8</v>
      </c>
      <c r="G960" s="75" t="s">
        <v>17394</v>
      </c>
      <c r="H960" s="73">
        <v>1212550519</v>
      </c>
    </row>
    <row r="961" spans="1:8" ht="39.9" customHeight="1" x14ac:dyDescent="0.2">
      <c r="A961" s="57">
        <v>47</v>
      </c>
      <c r="B961" s="73" t="s">
        <v>17345</v>
      </c>
      <c r="C961" s="73" t="s">
        <v>17447</v>
      </c>
      <c r="D961" s="73" t="s">
        <v>17017</v>
      </c>
      <c r="E961" s="247" t="s">
        <v>17143</v>
      </c>
      <c r="F961" s="73">
        <v>2024.8</v>
      </c>
      <c r="G961" s="75" t="s">
        <v>17395</v>
      </c>
      <c r="H961" s="73">
        <v>1212550527</v>
      </c>
    </row>
    <row r="962" spans="1:8" ht="39.9" customHeight="1" x14ac:dyDescent="0.2">
      <c r="A962" s="57">
        <v>48</v>
      </c>
      <c r="B962" s="73" t="s">
        <v>17346</v>
      </c>
      <c r="C962" s="73" t="s">
        <v>17448</v>
      </c>
      <c r="D962" s="73" t="s">
        <v>17449</v>
      </c>
      <c r="E962" s="248" t="s">
        <v>17144</v>
      </c>
      <c r="F962" s="73">
        <v>2024.8</v>
      </c>
      <c r="G962" s="75" t="s">
        <v>17396</v>
      </c>
      <c r="H962" s="73">
        <v>1212550576</v>
      </c>
    </row>
    <row r="963" spans="1:8" ht="39.9" customHeight="1" x14ac:dyDescent="0.2">
      <c r="A963" s="57">
        <v>49</v>
      </c>
      <c r="B963" s="73" t="s">
        <v>17347</v>
      </c>
      <c r="C963" s="73" t="s">
        <v>17450</v>
      </c>
      <c r="D963" s="73" t="s">
        <v>17451</v>
      </c>
      <c r="E963" s="247" t="s">
        <v>17143</v>
      </c>
      <c r="F963" s="73">
        <v>2024.8</v>
      </c>
      <c r="G963" s="75" t="s">
        <v>17397</v>
      </c>
      <c r="H963" s="73">
        <v>1212550600</v>
      </c>
    </row>
    <row r="964" spans="1:8" ht="39.9" customHeight="1" x14ac:dyDescent="0.2">
      <c r="A964" s="57">
        <v>50</v>
      </c>
      <c r="B964" s="73" t="s">
        <v>17348</v>
      </c>
      <c r="C964" s="73" t="s">
        <v>17452</v>
      </c>
      <c r="D964" s="73" t="s">
        <v>17139</v>
      </c>
      <c r="E964" s="247" t="s">
        <v>17144</v>
      </c>
      <c r="F964" s="73">
        <v>2024.8</v>
      </c>
      <c r="G964" s="75" t="s">
        <v>17398</v>
      </c>
      <c r="H964" s="73">
        <v>1212550618</v>
      </c>
    </row>
    <row r="965" spans="1:8" ht="46.2" customHeight="1" x14ac:dyDescent="0.2">
      <c r="A965" s="57"/>
      <c r="B965" s="274" t="s">
        <v>17764</v>
      </c>
      <c r="C965" s="212"/>
      <c r="D965" s="266"/>
      <c r="E965" s="212"/>
      <c r="F965" s="212"/>
      <c r="G965" s="212"/>
      <c r="H965" s="212"/>
    </row>
    <row r="966" spans="1:8" ht="39.9" customHeight="1" thickBot="1" x14ac:dyDescent="0.25">
      <c r="A966" s="57"/>
      <c r="B966" s="178" t="s">
        <v>5362</v>
      </c>
      <c r="C966" s="178" t="s">
        <v>5363</v>
      </c>
      <c r="D966" s="275" t="s">
        <v>5364</v>
      </c>
      <c r="E966" s="178" t="s">
        <v>5365</v>
      </c>
      <c r="F966" s="178" t="s">
        <v>5366</v>
      </c>
      <c r="G966" s="178" t="s">
        <v>5368</v>
      </c>
      <c r="H966" s="178" t="s">
        <v>5367</v>
      </c>
    </row>
    <row r="967" spans="1:8" ht="39.9" customHeight="1" thickTop="1" x14ac:dyDescent="0.2">
      <c r="A967" s="57">
        <v>1</v>
      </c>
      <c r="B967" s="182" t="s">
        <v>17765</v>
      </c>
      <c r="C967" s="182" t="s">
        <v>17815</v>
      </c>
      <c r="D967" s="182" t="s">
        <v>17402</v>
      </c>
      <c r="E967" s="246" t="s">
        <v>17873</v>
      </c>
      <c r="F967" s="182">
        <v>2025.9</v>
      </c>
      <c r="G967" s="277" t="s">
        <v>17885</v>
      </c>
      <c r="H967" s="276">
        <v>1124132182</v>
      </c>
    </row>
    <row r="968" spans="1:8" ht="39.9" customHeight="1" x14ac:dyDescent="0.2">
      <c r="A968" s="57">
        <v>2</v>
      </c>
      <c r="B968" s="73" t="s">
        <v>17766</v>
      </c>
      <c r="C968" s="73" t="s">
        <v>17816</v>
      </c>
      <c r="D968" s="73" t="s">
        <v>17107</v>
      </c>
      <c r="E968" s="247" t="s">
        <v>17874</v>
      </c>
      <c r="F968" s="73">
        <v>2025.9</v>
      </c>
      <c r="G968" s="75" t="s">
        <v>17886</v>
      </c>
      <c r="H968" s="73">
        <v>1124132802</v>
      </c>
    </row>
    <row r="969" spans="1:8" ht="39.9" customHeight="1" x14ac:dyDescent="0.2">
      <c r="A969" s="57">
        <v>3</v>
      </c>
      <c r="B969" s="73" t="s">
        <v>17767</v>
      </c>
      <c r="C969" s="73" t="s">
        <v>17817</v>
      </c>
      <c r="D969" s="73" t="s">
        <v>17441</v>
      </c>
      <c r="E969" s="247" t="s">
        <v>17875</v>
      </c>
      <c r="F969" s="182">
        <v>2025.9</v>
      </c>
      <c r="G969" s="75" t="s">
        <v>17887</v>
      </c>
      <c r="H969" s="73">
        <v>1124132430</v>
      </c>
    </row>
    <row r="970" spans="1:8" ht="39.9" customHeight="1" x14ac:dyDescent="0.2">
      <c r="A970" s="57">
        <v>4</v>
      </c>
      <c r="B970" s="74" t="s">
        <v>17768</v>
      </c>
      <c r="C970" s="73" t="s">
        <v>17418</v>
      </c>
      <c r="D970" s="75" t="s">
        <v>17046</v>
      </c>
      <c r="E970" s="247" t="s">
        <v>17876</v>
      </c>
      <c r="F970" s="73">
        <v>2025.9</v>
      </c>
      <c r="G970" s="75" t="s">
        <v>17888</v>
      </c>
      <c r="H970" s="73">
        <v>1124132208</v>
      </c>
    </row>
    <row r="971" spans="1:8" ht="39.9" customHeight="1" x14ac:dyDescent="0.2">
      <c r="A971" s="57">
        <v>5</v>
      </c>
      <c r="B971" s="73" t="s">
        <v>17769</v>
      </c>
      <c r="C971" s="73" t="s">
        <v>17818</v>
      </c>
      <c r="D971" s="73" t="s">
        <v>16920</v>
      </c>
      <c r="E971" s="247" t="s">
        <v>17873</v>
      </c>
      <c r="F971" s="182">
        <v>2025.9</v>
      </c>
      <c r="G971" s="75" t="s">
        <v>17889</v>
      </c>
      <c r="H971" s="73">
        <v>1124132216</v>
      </c>
    </row>
    <row r="972" spans="1:8" ht="39.9" customHeight="1" x14ac:dyDescent="0.2">
      <c r="A972" s="57">
        <v>6</v>
      </c>
      <c r="B972" s="73" t="s">
        <v>17770</v>
      </c>
      <c r="C972" s="73" t="s">
        <v>17819</v>
      </c>
      <c r="D972" s="73" t="s">
        <v>16875</v>
      </c>
      <c r="E972" s="247" t="s">
        <v>17877</v>
      </c>
      <c r="F972" s="73">
        <v>2025.9</v>
      </c>
      <c r="G972" s="75" t="s">
        <v>17890</v>
      </c>
      <c r="H972" s="73">
        <v>1124132224</v>
      </c>
    </row>
    <row r="973" spans="1:8" ht="39.9" customHeight="1" x14ac:dyDescent="0.2">
      <c r="A973" s="57">
        <v>7</v>
      </c>
      <c r="B973" s="73" t="s">
        <v>17771</v>
      </c>
      <c r="C973" s="73" t="s">
        <v>17820</v>
      </c>
      <c r="D973" s="73" t="s">
        <v>17035</v>
      </c>
      <c r="E973" s="247" t="s">
        <v>17878</v>
      </c>
      <c r="F973" s="182">
        <v>2025.9</v>
      </c>
      <c r="G973" s="75" t="s">
        <v>17891</v>
      </c>
      <c r="H973" s="73">
        <v>1124132638</v>
      </c>
    </row>
    <row r="974" spans="1:8" ht="39.9" customHeight="1" x14ac:dyDescent="0.2">
      <c r="A974" s="57">
        <v>8</v>
      </c>
      <c r="B974" s="73" t="s">
        <v>17772</v>
      </c>
      <c r="C974" s="434" t="s">
        <v>17821</v>
      </c>
      <c r="D974" s="75" t="s">
        <v>17427</v>
      </c>
      <c r="E974" s="247" t="s">
        <v>17879</v>
      </c>
      <c r="F974" s="73">
        <v>2025.9</v>
      </c>
      <c r="G974" s="75" t="s">
        <v>17892</v>
      </c>
      <c r="H974" s="73">
        <v>1124132232</v>
      </c>
    </row>
    <row r="975" spans="1:8" ht="39.9" customHeight="1" x14ac:dyDescent="0.2">
      <c r="A975" s="57">
        <v>9</v>
      </c>
      <c r="B975" s="73" t="s">
        <v>17773</v>
      </c>
      <c r="C975" s="73" t="s">
        <v>17822</v>
      </c>
      <c r="D975" s="73" t="s">
        <v>17863</v>
      </c>
      <c r="E975" s="247" t="s">
        <v>17880</v>
      </c>
      <c r="F975" s="182">
        <v>2025.9</v>
      </c>
      <c r="G975" s="75" t="s">
        <v>17893</v>
      </c>
      <c r="H975" s="73">
        <v>1124132091</v>
      </c>
    </row>
    <row r="976" spans="1:8" ht="39.9" customHeight="1" x14ac:dyDescent="0.2">
      <c r="A976" s="57">
        <v>10</v>
      </c>
      <c r="B976" s="73" t="s">
        <v>17774</v>
      </c>
      <c r="C976" s="73" t="s">
        <v>17823</v>
      </c>
      <c r="D976" s="73" t="s">
        <v>17046</v>
      </c>
      <c r="E976" s="247" t="s">
        <v>17874</v>
      </c>
      <c r="F976" s="73">
        <v>2025.9</v>
      </c>
      <c r="G976" s="75" t="s">
        <v>17894</v>
      </c>
      <c r="H976" s="73">
        <v>1124132240</v>
      </c>
    </row>
    <row r="977" spans="1:8" ht="39.9" customHeight="1" x14ac:dyDescent="0.2">
      <c r="A977" s="57">
        <v>11</v>
      </c>
      <c r="B977" s="73" t="s">
        <v>17775</v>
      </c>
      <c r="C977" s="73" t="s">
        <v>17824</v>
      </c>
      <c r="D977" s="73" t="s">
        <v>17046</v>
      </c>
      <c r="E977" s="247" t="s">
        <v>17874</v>
      </c>
      <c r="F977" s="182">
        <v>2025.9</v>
      </c>
      <c r="G977" s="75" t="s">
        <v>17895</v>
      </c>
      <c r="H977" s="73">
        <v>1124132273</v>
      </c>
    </row>
    <row r="978" spans="1:8" ht="39.9" customHeight="1" x14ac:dyDescent="0.2">
      <c r="A978" s="57">
        <v>12</v>
      </c>
      <c r="B978" s="73" t="s">
        <v>17776</v>
      </c>
      <c r="C978" s="73" t="s">
        <v>17825</v>
      </c>
      <c r="D978" s="73" t="s">
        <v>16884</v>
      </c>
      <c r="E978" s="247" t="s">
        <v>17878</v>
      </c>
      <c r="F978" s="73">
        <v>2025.9</v>
      </c>
      <c r="G978" s="75" t="s">
        <v>17896</v>
      </c>
      <c r="H978" s="73">
        <v>1124132349</v>
      </c>
    </row>
    <row r="979" spans="1:8" ht="39.9" customHeight="1" x14ac:dyDescent="0.2">
      <c r="A979" s="57">
        <v>13</v>
      </c>
      <c r="B979" s="73" t="s">
        <v>17777</v>
      </c>
      <c r="C979" s="73" t="s">
        <v>17826</v>
      </c>
      <c r="D979" s="73" t="s">
        <v>17107</v>
      </c>
      <c r="E979" s="247" t="s">
        <v>17879</v>
      </c>
      <c r="F979" s="182">
        <v>2025.9</v>
      </c>
      <c r="G979" s="75" t="s">
        <v>17897</v>
      </c>
      <c r="H979" s="73">
        <v>1124132786</v>
      </c>
    </row>
    <row r="980" spans="1:8" ht="39.9" customHeight="1" x14ac:dyDescent="0.2">
      <c r="A980" s="57">
        <v>14</v>
      </c>
      <c r="B980" s="73" t="s">
        <v>17778</v>
      </c>
      <c r="C980" s="73" t="s">
        <v>17827</v>
      </c>
      <c r="D980" s="75" t="s">
        <v>16798</v>
      </c>
      <c r="E980" s="247" t="s">
        <v>17876</v>
      </c>
      <c r="F980" s="73">
        <v>2025.9</v>
      </c>
      <c r="G980" s="75" t="s">
        <v>17898</v>
      </c>
      <c r="H980" s="73">
        <v>1124132356</v>
      </c>
    </row>
    <row r="981" spans="1:8" ht="39.9" customHeight="1" x14ac:dyDescent="0.2">
      <c r="A981" s="57">
        <v>15</v>
      </c>
      <c r="B981" s="73" t="s">
        <v>17779</v>
      </c>
      <c r="C981" s="73" t="s">
        <v>17828</v>
      </c>
      <c r="D981" s="73" t="s">
        <v>16779</v>
      </c>
      <c r="E981" s="247" t="s">
        <v>17881</v>
      </c>
      <c r="F981" s="182">
        <v>2025.9</v>
      </c>
      <c r="G981" s="75" t="s">
        <v>17899</v>
      </c>
      <c r="H981" s="73">
        <v>1124132364</v>
      </c>
    </row>
    <row r="982" spans="1:8" ht="39.9" customHeight="1" x14ac:dyDescent="0.2">
      <c r="A982" s="57">
        <v>16</v>
      </c>
      <c r="B982" s="73" t="s">
        <v>17780</v>
      </c>
      <c r="C982" s="73" t="s">
        <v>17829</v>
      </c>
      <c r="D982" s="73" t="s">
        <v>16870</v>
      </c>
      <c r="E982" s="248" t="s">
        <v>17875</v>
      </c>
      <c r="F982" s="73">
        <v>2025.9</v>
      </c>
      <c r="G982" s="75" t="s">
        <v>17900</v>
      </c>
      <c r="H982" s="73">
        <v>1124132885</v>
      </c>
    </row>
    <row r="983" spans="1:8" ht="39.9" customHeight="1" x14ac:dyDescent="0.2">
      <c r="A983" s="57">
        <v>17</v>
      </c>
      <c r="B983" s="73" t="s">
        <v>17781</v>
      </c>
      <c r="C983" s="73" t="s">
        <v>17830</v>
      </c>
      <c r="D983" s="73" t="s">
        <v>17100</v>
      </c>
      <c r="E983" s="247" t="s">
        <v>17879</v>
      </c>
      <c r="F983" s="182">
        <v>2025.9</v>
      </c>
      <c r="G983" s="75" t="s">
        <v>17901</v>
      </c>
      <c r="H983" s="73">
        <v>1124132653</v>
      </c>
    </row>
    <row r="984" spans="1:8" ht="39.9" customHeight="1" x14ac:dyDescent="0.2">
      <c r="A984" s="57">
        <v>18</v>
      </c>
      <c r="B984" s="73" t="s">
        <v>17782</v>
      </c>
      <c r="C984" s="73" t="s">
        <v>17831</v>
      </c>
      <c r="D984" s="73" t="s">
        <v>17864</v>
      </c>
      <c r="E984" s="247" t="s">
        <v>17878</v>
      </c>
      <c r="F984" s="73">
        <v>2025.9</v>
      </c>
      <c r="G984" s="75" t="s">
        <v>17902</v>
      </c>
      <c r="H984" s="73">
        <v>1124132869</v>
      </c>
    </row>
    <row r="985" spans="1:8" ht="39.9" customHeight="1" x14ac:dyDescent="0.2">
      <c r="A985" s="57">
        <v>19</v>
      </c>
      <c r="B985" s="73" t="s">
        <v>17783</v>
      </c>
      <c r="C985" s="73" t="s">
        <v>17832</v>
      </c>
      <c r="D985" s="73" t="s">
        <v>16870</v>
      </c>
      <c r="E985" s="247" t="s">
        <v>17874</v>
      </c>
      <c r="F985" s="182">
        <v>2025.9</v>
      </c>
      <c r="G985" s="75" t="s">
        <v>17903</v>
      </c>
      <c r="H985" s="73">
        <v>1124132406</v>
      </c>
    </row>
    <row r="986" spans="1:8" ht="39.9" customHeight="1" x14ac:dyDescent="0.2">
      <c r="A986" s="57">
        <v>20</v>
      </c>
      <c r="B986" s="73" t="s">
        <v>17784</v>
      </c>
      <c r="C986" s="73" t="s">
        <v>17833</v>
      </c>
      <c r="D986" s="73" t="s">
        <v>17124</v>
      </c>
      <c r="E986" s="247" t="s">
        <v>17880</v>
      </c>
      <c r="F986" s="73">
        <v>2025.9</v>
      </c>
      <c r="G986" s="75" t="s">
        <v>17904</v>
      </c>
      <c r="H986" s="73">
        <v>1212698482</v>
      </c>
    </row>
    <row r="987" spans="1:8" ht="39.9" customHeight="1" x14ac:dyDescent="0.2">
      <c r="A987" s="57">
        <v>21</v>
      </c>
      <c r="B987" s="73" t="s">
        <v>17785</v>
      </c>
      <c r="C987" s="73" t="s">
        <v>17834</v>
      </c>
      <c r="D987" s="73" t="s">
        <v>17427</v>
      </c>
      <c r="E987" s="247" t="s">
        <v>17874</v>
      </c>
      <c r="F987" s="182">
        <v>2025.9</v>
      </c>
      <c r="G987" s="75" t="s">
        <v>17905</v>
      </c>
      <c r="H987" s="73">
        <v>1124132414</v>
      </c>
    </row>
    <row r="988" spans="1:8" ht="39.9" customHeight="1" x14ac:dyDescent="0.2">
      <c r="A988" s="57">
        <v>22</v>
      </c>
      <c r="B988" s="73" t="s">
        <v>17786</v>
      </c>
      <c r="C988" s="73" t="s">
        <v>17835</v>
      </c>
      <c r="D988" s="73" t="s">
        <v>17017</v>
      </c>
      <c r="E988" s="247" t="s">
        <v>17882</v>
      </c>
      <c r="F988" s="73">
        <v>2025.9</v>
      </c>
      <c r="G988" s="75" t="s">
        <v>17906</v>
      </c>
      <c r="H988" s="73">
        <v>1124132588</v>
      </c>
    </row>
    <row r="989" spans="1:8" ht="39.9" customHeight="1" x14ac:dyDescent="0.2">
      <c r="A989" s="57">
        <v>23</v>
      </c>
      <c r="B989" s="73" t="s">
        <v>17787</v>
      </c>
      <c r="C989" s="73" t="s">
        <v>17836</v>
      </c>
      <c r="D989" s="73" t="s">
        <v>16875</v>
      </c>
      <c r="E989" s="248" t="s">
        <v>17881</v>
      </c>
      <c r="F989" s="182">
        <v>2025.9</v>
      </c>
      <c r="G989" s="75" t="s">
        <v>17907</v>
      </c>
      <c r="H989" s="73">
        <v>1124132463</v>
      </c>
    </row>
    <row r="990" spans="1:8" ht="39.9" customHeight="1" x14ac:dyDescent="0.2">
      <c r="A990" s="57">
        <v>24</v>
      </c>
      <c r="B990" s="73" t="s">
        <v>17788</v>
      </c>
      <c r="C990" s="73" t="s">
        <v>17837</v>
      </c>
      <c r="D990" s="73" t="s">
        <v>16822</v>
      </c>
      <c r="E990" s="247" t="s">
        <v>17879</v>
      </c>
      <c r="F990" s="73">
        <v>2025.9</v>
      </c>
      <c r="G990" s="75" t="s">
        <v>17908</v>
      </c>
      <c r="H990" s="73">
        <v>1124132497</v>
      </c>
    </row>
    <row r="991" spans="1:8" ht="39.9" customHeight="1" x14ac:dyDescent="0.2">
      <c r="A991" s="57">
        <v>25</v>
      </c>
      <c r="B991" s="73" t="s">
        <v>17789</v>
      </c>
      <c r="C991" s="73" t="s">
        <v>17838</v>
      </c>
      <c r="D991" s="73" t="s">
        <v>17061</v>
      </c>
      <c r="E991" s="247" t="s">
        <v>17875</v>
      </c>
      <c r="F991" s="182">
        <v>2025.9</v>
      </c>
      <c r="G991" s="75" t="s">
        <v>17909</v>
      </c>
      <c r="H991" s="73">
        <v>1124132471</v>
      </c>
    </row>
    <row r="992" spans="1:8" ht="39.9" customHeight="1" x14ac:dyDescent="0.2">
      <c r="A992" s="57">
        <v>26</v>
      </c>
      <c r="B992" s="75" t="s">
        <v>17790</v>
      </c>
      <c r="C992" s="73" t="s">
        <v>17839</v>
      </c>
      <c r="D992" s="73" t="s">
        <v>16870</v>
      </c>
      <c r="E992" s="247" t="s">
        <v>17881</v>
      </c>
      <c r="F992" s="73">
        <v>2025.9</v>
      </c>
      <c r="G992" s="75" t="s">
        <v>17910</v>
      </c>
      <c r="H992" s="73">
        <v>1124132711</v>
      </c>
    </row>
    <row r="993" spans="1:8" ht="39.9" customHeight="1" x14ac:dyDescent="0.2">
      <c r="A993" s="57">
        <v>27</v>
      </c>
      <c r="B993" s="73" t="s">
        <v>17791</v>
      </c>
      <c r="C993" s="73" t="s">
        <v>17840</v>
      </c>
      <c r="D993" s="73" t="s">
        <v>17427</v>
      </c>
      <c r="E993" s="247" t="s">
        <v>17881</v>
      </c>
      <c r="F993" s="182">
        <v>2025.9</v>
      </c>
      <c r="G993" s="75" t="s">
        <v>17911</v>
      </c>
      <c r="H993" s="73">
        <v>1124132703</v>
      </c>
    </row>
    <row r="994" spans="1:8" ht="39.9" customHeight="1" x14ac:dyDescent="0.2">
      <c r="A994" s="57">
        <v>28</v>
      </c>
      <c r="B994" s="73" t="s">
        <v>17792</v>
      </c>
      <c r="C994" s="73" t="s">
        <v>17841</v>
      </c>
      <c r="D994" s="73" t="s">
        <v>17402</v>
      </c>
      <c r="E994" s="247" t="s">
        <v>17873</v>
      </c>
      <c r="F994" s="73">
        <v>2025.9</v>
      </c>
      <c r="G994" s="75" t="s">
        <v>17912</v>
      </c>
      <c r="H994" s="73">
        <v>1124132190</v>
      </c>
    </row>
    <row r="995" spans="1:8" ht="39.9" customHeight="1" x14ac:dyDescent="0.2">
      <c r="A995" s="57">
        <v>29</v>
      </c>
      <c r="B995" s="73" t="s">
        <v>17793</v>
      </c>
      <c r="C995" s="73" t="s">
        <v>17842</v>
      </c>
      <c r="D995" s="73" t="s">
        <v>17046</v>
      </c>
      <c r="E995" s="247" t="s">
        <v>17881</v>
      </c>
      <c r="F995" s="182">
        <v>2025.9</v>
      </c>
      <c r="G995" s="75" t="s">
        <v>17913</v>
      </c>
      <c r="H995" s="73">
        <v>1124132281</v>
      </c>
    </row>
    <row r="996" spans="1:8" ht="39.9" customHeight="1" x14ac:dyDescent="0.2">
      <c r="A996" s="57">
        <v>30</v>
      </c>
      <c r="B996" s="73" t="s">
        <v>17794</v>
      </c>
      <c r="C996" s="73" t="s">
        <v>17843</v>
      </c>
      <c r="D996" s="73" t="s">
        <v>17017</v>
      </c>
      <c r="E996" s="247" t="s">
        <v>17883</v>
      </c>
      <c r="F996" s="73">
        <v>2025.9</v>
      </c>
      <c r="G996" s="75" t="s">
        <v>17914</v>
      </c>
      <c r="H996" s="73">
        <v>1124132729</v>
      </c>
    </row>
    <row r="997" spans="1:8" ht="39.9" customHeight="1" x14ac:dyDescent="0.2">
      <c r="A997" s="57">
        <v>31</v>
      </c>
      <c r="B997" s="73" t="s">
        <v>17795</v>
      </c>
      <c r="C997" s="73" t="s">
        <v>17844</v>
      </c>
      <c r="D997" s="75" t="s">
        <v>17865</v>
      </c>
      <c r="E997" s="247" t="s">
        <v>17880</v>
      </c>
      <c r="F997" s="182">
        <v>2025.9</v>
      </c>
      <c r="G997" s="75" t="s">
        <v>17915</v>
      </c>
      <c r="H997" s="73">
        <v>1124132737</v>
      </c>
    </row>
    <row r="998" spans="1:8" ht="39.9" customHeight="1" x14ac:dyDescent="0.2">
      <c r="A998" s="57">
        <v>32</v>
      </c>
      <c r="B998" s="73" t="s">
        <v>17796</v>
      </c>
      <c r="C998" s="73" t="s">
        <v>17845</v>
      </c>
      <c r="D998" s="73" t="s">
        <v>17866</v>
      </c>
      <c r="E998" s="247" t="s">
        <v>17884</v>
      </c>
      <c r="F998" s="73">
        <v>2025.9</v>
      </c>
      <c r="G998" s="75" t="s">
        <v>17916</v>
      </c>
      <c r="H998" s="73">
        <v>1212698516</v>
      </c>
    </row>
    <row r="999" spans="1:8" ht="39.9" customHeight="1" x14ac:dyDescent="0.2">
      <c r="A999" s="57">
        <v>33</v>
      </c>
      <c r="B999" s="73" t="s">
        <v>17797</v>
      </c>
      <c r="C999" s="73" t="s">
        <v>17846</v>
      </c>
      <c r="D999" s="73" t="s">
        <v>16875</v>
      </c>
      <c r="E999" s="247" t="s">
        <v>17876</v>
      </c>
      <c r="F999" s="182">
        <v>2025.9</v>
      </c>
      <c r="G999" s="75" t="s">
        <v>17917</v>
      </c>
      <c r="H999" s="73">
        <v>1124132745</v>
      </c>
    </row>
    <row r="1000" spans="1:8" ht="39.9" customHeight="1" x14ac:dyDescent="0.2">
      <c r="A1000" s="57">
        <v>34</v>
      </c>
      <c r="B1000" s="73" t="s">
        <v>17798</v>
      </c>
      <c r="C1000" s="73" t="s">
        <v>17847</v>
      </c>
      <c r="D1000" s="73" t="s">
        <v>17867</v>
      </c>
      <c r="E1000" s="247" t="s">
        <v>17875</v>
      </c>
      <c r="F1000" s="73">
        <v>2025.9</v>
      </c>
      <c r="G1000" s="75" t="s">
        <v>17918</v>
      </c>
      <c r="H1000" s="73">
        <v>1124132836</v>
      </c>
    </row>
    <row r="1001" spans="1:8" ht="39.9" customHeight="1" x14ac:dyDescent="0.2">
      <c r="A1001" s="57">
        <v>35</v>
      </c>
      <c r="B1001" s="73" t="s">
        <v>17799</v>
      </c>
      <c r="C1001" s="73" t="s">
        <v>17848</v>
      </c>
      <c r="D1001" s="75" t="s">
        <v>17868</v>
      </c>
      <c r="E1001" s="247" t="s">
        <v>17877</v>
      </c>
      <c r="F1001" s="182">
        <v>2025.9</v>
      </c>
      <c r="G1001" s="75" t="s">
        <v>17919</v>
      </c>
      <c r="H1001" s="73">
        <v>1124132950</v>
      </c>
    </row>
    <row r="1002" spans="1:8" ht="39.9" customHeight="1" x14ac:dyDescent="0.2">
      <c r="A1002" s="57">
        <v>36</v>
      </c>
      <c r="B1002" s="73" t="s">
        <v>17800</v>
      </c>
      <c r="C1002" s="73" t="s">
        <v>17849</v>
      </c>
      <c r="D1002" s="75" t="s">
        <v>16798</v>
      </c>
      <c r="E1002" s="247" t="s">
        <v>17875</v>
      </c>
      <c r="F1002" s="73">
        <v>2025.9</v>
      </c>
      <c r="G1002" s="75" t="s">
        <v>17920</v>
      </c>
      <c r="H1002" s="73">
        <v>1124132422</v>
      </c>
    </row>
    <row r="1003" spans="1:8" ht="39.9" customHeight="1" x14ac:dyDescent="0.2">
      <c r="A1003" s="57">
        <v>37</v>
      </c>
      <c r="B1003" s="73" t="s">
        <v>17801</v>
      </c>
      <c r="C1003" s="73" t="s">
        <v>17850</v>
      </c>
      <c r="D1003" s="75" t="s">
        <v>16884</v>
      </c>
      <c r="E1003" s="247" t="s">
        <v>17883</v>
      </c>
      <c r="F1003" s="182">
        <v>2025.9</v>
      </c>
      <c r="G1003" s="75" t="s">
        <v>17921</v>
      </c>
      <c r="H1003" s="73">
        <v>1124132554</v>
      </c>
    </row>
    <row r="1004" spans="1:8" ht="39.9" customHeight="1" x14ac:dyDescent="0.2">
      <c r="A1004" s="57">
        <v>38</v>
      </c>
      <c r="B1004" s="73" t="s">
        <v>17802</v>
      </c>
      <c r="C1004" s="73" t="s">
        <v>17851</v>
      </c>
      <c r="D1004" s="73" t="s">
        <v>17046</v>
      </c>
      <c r="E1004" s="247" t="s">
        <v>17881</v>
      </c>
      <c r="F1004" s="73">
        <v>2025.9</v>
      </c>
      <c r="G1004" s="75" t="s">
        <v>17922</v>
      </c>
      <c r="H1004" s="73">
        <v>1124132323</v>
      </c>
    </row>
    <row r="1005" spans="1:8" ht="39.9" customHeight="1" x14ac:dyDescent="0.2">
      <c r="A1005" s="57">
        <v>39</v>
      </c>
      <c r="B1005" s="73" t="s">
        <v>17803</v>
      </c>
      <c r="C1005" s="73" t="s">
        <v>17852</v>
      </c>
      <c r="D1005" s="73" t="s">
        <v>17017</v>
      </c>
      <c r="E1005" s="247" t="s">
        <v>17873</v>
      </c>
      <c r="F1005" s="182">
        <v>2025.9</v>
      </c>
      <c r="G1005" s="75" t="s">
        <v>17923</v>
      </c>
      <c r="H1005" s="73">
        <v>1124132398</v>
      </c>
    </row>
    <row r="1006" spans="1:8" ht="39.9" customHeight="1" x14ac:dyDescent="0.2">
      <c r="A1006" s="57">
        <v>40</v>
      </c>
      <c r="B1006" s="75" t="s">
        <v>17804</v>
      </c>
      <c r="C1006" s="73" t="s">
        <v>17853</v>
      </c>
      <c r="D1006" s="73" t="s">
        <v>17869</v>
      </c>
      <c r="E1006" s="247" t="s">
        <v>17881</v>
      </c>
      <c r="F1006" s="73">
        <v>2025.9</v>
      </c>
      <c r="G1006" s="75" t="s">
        <v>17924</v>
      </c>
      <c r="H1006" s="73">
        <v>1212698474</v>
      </c>
    </row>
    <row r="1007" spans="1:8" ht="39.9" customHeight="1" x14ac:dyDescent="0.2">
      <c r="A1007" s="57">
        <v>41</v>
      </c>
      <c r="B1007" s="73" t="s">
        <v>17805</v>
      </c>
      <c r="C1007" s="73" t="s">
        <v>17854</v>
      </c>
      <c r="D1007" s="73" t="s">
        <v>17870</v>
      </c>
      <c r="E1007" s="248" t="s">
        <v>17882</v>
      </c>
      <c r="F1007" s="182">
        <v>2025.9</v>
      </c>
      <c r="G1007" s="75" t="s">
        <v>17925</v>
      </c>
      <c r="H1007" s="73">
        <v>1124132893</v>
      </c>
    </row>
    <row r="1008" spans="1:8" ht="39.9" customHeight="1" x14ac:dyDescent="0.2">
      <c r="A1008" s="57">
        <v>42</v>
      </c>
      <c r="B1008" s="73" t="s">
        <v>17806</v>
      </c>
      <c r="C1008" s="73" t="s">
        <v>17855</v>
      </c>
      <c r="D1008" s="73" t="s">
        <v>17871</v>
      </c>
      <c r="E1008" s="247" t="s">
        <v>17883</v>
      </c>
      <c r="F1008" s="73">
        <v>2025.9</v>
      </c>
      <c r="G1008" s="75" t="s">
        <v>17926</v>
      </c>
      <c r="H1008" s="73">
        <v>1124132844</v>
      </c>
    </row>
    <row r="1009" spans="1:8" ht="39.9" customHeight="1" x14ac:dyDescent="0.2">
      <c r="A1009" s="57">
        <v>43</v>
      </c>
      <c r="B1009" s="73" t="s">
        <v>17807</v>
      </c>
      <c r="C1009" s="75" t="s">
        <v>17856</v>
      </c>
      <c r="D1009" s="73" t="s">
        <v>16892</v>
      </c>
      <c r="E1009" s="247" t="s">
        <v>17875</v>
      </c>
      <c r="F1009" s="182">
        <v>2025.9</v>
      </c>
      <c r="G1009" s="75" t="s">
        <v>17927</v>
      </c>
      <c r="H1009" s="73">
        <v>1124132687</v>
      </c>
    </row>
    <row r="1010" spans="1:8" ht="39.9" customHeight="1" x14ac:dyDescent="0.2">
      <c r="A1010" s="57">
        <v>44</v>
      </c>
      <c r="B1010" s="73" t="s">
        <v>17808</v>
      </c>
      <c r="C1010" s="75" t="s">
        <v>17857</v>
      </c>
      <c r="D1010" s="73" t="s">
        <v>17061</v>
      </c>
      <c r="E1010" s="247" t="s">
        <v>17882</v>
      </c>
      <c r="F1010" s="73">
        <v>2025.9</v>
      </c>
      <c r="G1010" s="75" t="s">
        <v>17928</v>
      </c>
      <c r="H1010" s="73">
        <v>1124132174</v>
      </c>
    </row>
    <row r="1011" spans="1:8" ht="39.9" customHeight="1" x14ac:dyDescent="0.2">
      <c r="A1011" s="57">
        <v>45</v>
      </c>
      <c r="B1011" s="73" t="s">
        <v>17809</v>
      </c>
      <c r="C1011" s="73" t="s">
        <v>17858</v>
      </c>
      <c r="D1011" s="73" t="s">
        <v>17872</v>
      </c>
      <c r="E1011" s="247" t="s">
        <v>17874</v>
      </c>
      <c r="F1011" s="182">
        <v>2025.9</v>
      </c>
      <c r="G1011" s="75" t="s">
        <v>17929</v>
      </c>
      <c r="H1011" s="73">
        <v>1124132109</v>
      </c>
    </row>
    <row r="1012" spans="1:8" ht="39.9" customHeight="1" x14ac:dyDescent="0.2">
      <c r="A1012" s="57">
        <v>46</v>
      </c>
      <c r="B1012" s="73" t="s">
        <v>17810</v>
      </c>
      <c r="C1012" s="73" t="s">
        <v>17859</v>
      </c>
      <c r="D1012" s="73" t="s">
        <v>17107</v>
      </c>
      <c r="E1012" s="247" t="s">
        <v>17878</v>
      </c>
      <c r="F1012" s="73">
        <v>2025.9</v>
      </c>
      <c r="G1012" s="75" t="s">
        <v>17930</v>
      </c>
      <c r="H1012" s="73">
        <v>1212698524</v>
      </c>
    </row>
    <row r="1013" spans="1:8" ht="39.9" customHeight="1" x14ac:dyDescent="0.2">
      <c r="A1013" s="57">
        <v>47</v>
      </c>
      <c r="B1013" s="73" t="s">
        <v>17811</v>
      </c>
      <c r="C1013" s="73" t="s">
        <v>17860</v>
      </c>
      <c r="D1013" s="73" t="s">
        <v>17869</v>
      </c>
      <c r="E1013" s="247" t="s">
        <v>17873</v>
      </c>
      <c r="F1013" s="182">
        <v>2025.9</v>
      </c>
      <c r="G1013" s="75" t="s">
        <v>17931</v>
      </c>
      <c r="H1013" s="73">
        <v>1124132851</v>
      </c>
    </row>
    <row r="1014" spans="1:8" ht="39.9" customHeight="1" x14ac:dyDescent="0.2">
      <c r="A1014" s="57">
        <v>48</v>
      </c>
      <c r="B1014" s="73" t="s">
        <v>17812</v>
      </c>
      <c r="C1014" s="73" t="s">
        <v>17861</v>
      </c>
      <c r="D1014" s="73" t="s">
        <v>17097</v>
      </c>
      <c r="E1014" s="248" t="s">
        <v>17876</v>
      </c>
      <c r="F1014" s="73">
        <v>2025.9</v>
      </c>
      <c r="G1014" s="75" t="s">
        <v>17932</v>
      </c>
      <c r="H1014" s="73">
        <v>1212698433</v>
      </c>
    </row>
    <row r="1015" spans="1:8" ht="39.9" customHeight="1" x14ac:dyDescent="0.2">
      <c r="A1015" s="57">
        <v>49</v>
      </c>
      <c r="B1015" s="73" t="s">
        <v>17813</v>
      </c>
      <c r="C1015" s="73" t="s">
        <v>17862</v>
      </c>
      <c r="D1015" s="73" t="s">
        <v>16936</v>
      </c>
      <c r="E1015" s="247" t="s">
        <v>17881</v>
      </c>
      <c r="F1015" s="182">
        <v>2025.9</v>
      </c>
      <c r="G1015" s="75" t="s">
        <v>17933</v>
      </c>
      <c r="H1015" s="73">
        <v>1124132919</v>
      </c>
    </row>
    <row r="1016" spans="1:8" ht="39.9" customHeight="1" x14ac:dyDescent="0.2">
      <c r="A1016" s="57">
        <v>50</v>
      </c>
      <c r="B1016" s="73" t="s">
        <v>17814</v>
      </c>
      <c r="C1016" s="73" t="s">
        <v>17862</v>
      </c>
      <c r="D1016" s="73" t="s">
        <v>16936</v>
      </c>
      <c r="E1016" s="247" t="s">
        <v>17874</v>
      </c>
      <c r="F1016" s="73">
        <v>2025.9</v>
      </c>
      <c r="G1016" s="75" t="s">
        <v>17934</v>
      </c>
      <c r="H1016" s="73">
        <v>1124132927</v>
      </c>
    </row>
    <row r="1017" spans="1:8" ht="49.2" customHeight="1" x14ac:dyDescent="0.2">
      <c r="A1017" s="57"/>
      <c r="B1017" s="274" t="s">
        <v>17935</v>
      </c>
      <c r="C1017" s="212"/>
      <c r="D1017" s="266"/>
      <c r="E1017" s="212"/>
      <c r="F1017" s="212"/>
      <c r="G1017" s="212"/>
      <c r="H1017" s="212"/>
    </row>
    <row r="1018" spans="1:8" ht="39.9" customHeight="1" thickBot="1" x14ac:dyDescent="0.25">
      <c r="A1018" s="57"/>
      <c r="B1018" s="178" t="s">
        <v>5362</v>
      </c>
      <c r="C1018" s="178" t="s">
        <v>5363</v>
      </c>
      <c r="D1018" s="275" t="s">
        <v>5364</v>
      </c>
      <c r="E1018" s="178" t="s">
        <v>5365</v>
      </c>
      <c r="F1018" s="178" t="s">
        <v>5366</v>
      </c>
      <c r="G1018" s="178" t="s">
        <v>5368</v>
      </c>
      <c r="H1018" s="178" t="s">
        <v>5367</v>
      </c>
    </row>
    <row r="1019" spans="1:8" ht="39.9" customHeight="1" thickTop="1" x14ac:dyDescent="0.2">
      <c r="A1019" s="57">
        <v>1</v>
      </c>
      <c r="B1019" s="182" t="s">
        <v>17936</v>
      </c>
      <c r="C1019" s="182" t="s">
        <v>17986</v>
      </c>
      <c r="D1019" s="182" t="s">
        <v>17107</v>
      </c>
      <c r="E1019" s="246" t="s">
        <v>17881</v>
      </c>
      <c r="F1019" s="182">
        <v>2025.9</v>
      </c>
      <c r="G1019" s="277" t="s">
        <v>18038</v>
      </c>
      <c r="H1019" s="276">
        <v>1124132752</v>
      </c>
    </row>
    <row r="1020" spans="1:8" ht="39.9" customHeight="1" x14ac:dyDescent="0.2">
      <c r="A1020" s="57">
        <v>2</v>
      </c>
      <c r="B1020" s="73" t="s">
        <v>17937</v>
      </c>
      <c r="C1020" s="73" t="s">
        <v>17987</v>
      </c>
      <c r="D1020" s="73" t="s">
        <v>18031</v>
      </c>
      <c r="E1020" s="247" t="s">
        <v>17881</v>
      </c>
      <c r="F1020" s="73">
        <v>2025.9</v>
      </c>
      <c r="G1020" s="75" t="s">
        <v>18039</v>
      </c>
      <c r="H1020" s="73">
        <v>1124132513</v>
      </c>
    </row>
    <row r="1021" spans="1:8" ht="39.9" customHeight="1" x14ac:dyDescent="0.2">
      <c r="A1021" s="57">
        <v>3</v>
      </c>
      <c r="B1021" s="73" t="s">
        <v>17938</v>
      </c>
      <c r="C1021" s="73" t="s">
        <v>17988</v>
      </c>
      <c r="D1021" s="73" t="s">
        <v>17046</v>
      </c>
      <c r="E1021" s="247" t="s">
        <v>17877</v>
      </c>
      <c r="F1021" s="182">
        <v>2025.9</v>
      </c>
      <c r="G1021" s="75" t="s">
        <v>18040</v>
      </c>
      <c r="H1021" s="73">
        <v>1124132257</v>
      </c>
    </row>
    <row r="1022" spans="1:8" ht="39.9" customHeight="1" x14ac:dyDescent="0.2">
      <c r="A1022" s="57">
        <v>4</v>
      </c>
      <c r="B1022" s="74" t="s">
        <v>17939</v>
      </c>
      <c r="C1022" s="73" t="s">
        <v>17989</v>
      </c>
      <c r="D1022" s="75" t="s">
        <v>17017</v>
      </c>
      <c r="E1022" s="247" t="s">
        <v>17876</v>
      </c>
      <c r="F1022" s="73">
        <v>2025.9</v>
      </c>
      <c r="G1022" s="75" t="s">
        <v>18041</v>
      </c>
      <c r="H1022" s="73">
        <v>1124132455</v>
      </c>
    </row>
    <row r="1023" spans="1:8" ht="39.9" customHeight="1" x14ac:dyDescent="0.2">
      <c r="A1023" s="57">
        <v>5</v>
      </c>
      <c r="B1023" s="73" t="s">
        <v>17940</v>
      </c>
      <c r="C1023" s="73" t="s">
        <v>17990</v>
      </c>
      <c r="D1023" s="73" t="s">
        <v>17046</v>
      </c>
      <c r="E1023" s="247" t="s">
        <v>17874</v>
      </c>
      <c r="F1023" s="182">
        <v>2025.9</v>
      </c>
      <c r="G1023" s="75" t="s">
        <v>18042</v>
      </c>
      <c r="H1023" s="73">
        <v>1124132299</v>
      </c>
    </row>
    <row r="1024" spans="1:8" ht="39.9" customHeight="1" x14ac:dyDescent="0.2">
      <c r="A1024" s="57">
        <v>6</v>
      </c>
      <c r="B1024" s="73" t="s">
        <v>17941</v>
      </c>
      <c r="C1024" s="73" t="s">
        <v>17991</v>
      </c>
      <c r="D1024" s="73" t="s">
        <v>16875</v>
      </c>
      <c r="E1024" s="247" t="s">
        <v>17876</v>
      </c>
      <c r="F1024" s="73">
        <v>2025.9</v>
      </c>
      <c r="G1024" s="75" t="s">
        <v>18043</v>
      </c>
      <c r="H1024" s="73">
        <v>1124132125</v>
      </c>
    </row>
    <row r="1025" spans="1:8" ht="39.9" customHeight="1" x14ac:dyDescent="0.2">
      <c r="A1025" s="57">
        <v>7</v>
      </c>
      <c r="B1025" s="73" t="s">
        <v>17942</v>
      </c>
      <c r="C1025" s="73" t="s">
        <v>17992</v>
      </c>
      <c r="D1025" s="73" t="s">
        <v>17097</v>
      </c>
      <c r="E1025" s="247" t="s">
        <v>17874</v>
      </c>
      <c r="F1025" s="182">
        <v>2025.9</v>
      </c>
      <c r="G1025" s="75" t="s">
        <v>18044</v>
      </c>
      <c r="H1025" s="73">
        <v>1124132133</v>
      </c>
    </row>
    <row r="1026" spans="1:8" ht="39.9" customHeight="1" x14ac:dyDescent="0.2">
      <c r="A1026" s="57">
        <v>8</v>
      </c>
      <c r="B1026" s="73" t="s">
        <v>17943</v>
      </c>
      <c r="C1026" s="434" t="s">
        <v>17421</v>
      </c>
      <c r="D1026" s="75" t="s">
        <v>17127</v>
      </c>
      <c r="E1026" s="247" t="s">
        <v>17878</v>
      </c>
      <c r="F1026" s="73">
        <v>2025.9</v>
      </c>
      <c r="G1026" s="75" t="s">
        <v>18045</v>
      </c>
      <c r="H1026" s="73">
        <v>1124132760</v>
      </c>
    </row>
    <row r="1027" spans="1:8" ht="39.9" customHeight="1" x14ac:dyDescent="0.2">
      <c r="A1027" s="57">
        <v>9</v>
      </c>
      <c r="B1027" s="73" t="s">
        <v>17944</v>
      </c>
      <c r="C1027" s="73" t="s">
        <v>17993</v>
      </c>
      <c r="D1027" s="73" t="s">
        <v>17017</v>
      </c>
      <c r="E1027" s="247" t="s">
        <v>17881</v>
      </c>
      <c r="F1027" s="182">
        <v>2025.9</v>
      </c>
      <c r="G1027" s="75" t="s">
        <v>18046</v>
      </c>
      <c r="H1027" s="73">
        <v>1124132448</v>
      </c>
    </row>
    <row r="1028" spans="1:8" ht="39.9" customHeight="1" x14ac:dyDescent="0.2">
      <c r="A1028" s="57">
        <v>10</v>
      </c>
      <c r="B1028" s="73" t="s">
        <v>17945</v>
      </c>
      <c r="C1028" s="73" t="s">
        <v>17057</v>
      </c>
      <c r="D1028" s="73" t="s">
        <v>17046</v>
      </c>
      <c r="E1028" s="247" t="s">
        <v>17873</v>
      </c>
      <c r="F1028" s="73">
        <v>2025.9</v>
      </c>
      <c r="G1028" s="75" t="s">
        <v>18047</v>
      </c>
      <c r="H1028" s="73">
        <v>1124132307</v>
      </c>
    </row>
    <row r="1029" spans="1:8" ht="39.9" customHeight="1" x14ac:dyDescent="0.2">
      <c r="A1029" s="57">
        <v>11</v>
      </c>
      <c r="B1029" s="73" t="s">
        <v>17946</v>
      </c>
      <c r="C1029" s="73" t="s">
        <v>17994</v>
      </c>
      <c r="D1029" s="73" t="s">
        <v>17097</v>
      </c>
      <c r="E1029" s="247" t="s">
        <v>17875</v>
      </c>
      <c r="F1029" s="182">
        <v>2025.9</v>
      </c>
      <c r="G1029" s="75" t="s">
        <v>18048</v>
      </c>
      <c r="H1029" s="73">
        <v>1124132521</v>
      </c>
    </row>
    <row r="1030" spans="1:8" ht="39.9" customHeight="1" x14ac:dyDescent="0.2">
      <c r="A1030" s="57">
        <v>12</v>
      </c>
      <c r="B1030" s="73" t="s">
        <v>17947</v>
      </c>
      <c r="C1030" s="73" t="s">
        <v>17420</v>
      </c>
      <c r="D1030" s="73" t="s">
        <v>17046</v>
      </c>
      <c r="E1030" s="247" t="s">
        <v>17880</v>
      </c>
      <c r="F1030" s="73">
        <v>2025.9</v>
      </c>
      <c r="G1030" s="75" t="s">
        <v>18049</v>
      </c>
      <c r="H1030" s="73">
        <v>1124132539</v>
      </c>
    </row>
    <row r="1031" spans="1:8" ht="39.9" customHeight="1" x14ac:dyDescent="0.2">
      <c r="A1031" s="57">
        <v>13</v>
      </c>
      <c r="B1031" s="73" t="s">
        <v>17948</v>
      </c>
      <c r="C1031" s="73" t="s">
        <v>17995</v>
      </c>
      <c r="D1031" s="73" t="s">
        <v>17864</v>
      </c>
      <c r="E1031" s="247" t="s">
        <v>17875</v>
      </c>
      <c r="F1031" s="182">
        <v>2025.9</v>
      </c>
      <c r="G1031" s="75" t="s">
        <v>18050</v>
      </c>
      <c r="H1031" s="73">
        <v>1124132778</v>
      </c>
    </row>
    <row r="1032" spans="1:8" ht="39.9" customHeight="1" x14ac:dyDescent="0.2">
      <c r="A1032" s="57">
        <v>14</v>
      </c>
      <c r="B1032" s="73" t="s">
        <v>17949</v>
      </c>
      <c r="C1032" s="73" t="s">
        <v>17996</v>
      </c>
      <c r="D1032" s="75" t="s">
        <v>16822</v>
      </c>
      <c r="E1032" s="247" t="s">
        <v>17881</v>
      </c>
      <c r="F1032" s="73">
        <v>2025.9</v>
      </c>
      <c r="G1032" s="75" t="s">
        <v>18051</v>
      </c>
      <c r="H1032" s="73">
        <v>1124132489</v>
      </c>
    </row>
    <row r="1033" spans="1:8" ht="39.9" customHeight="1" x14ac:dyDescent="0.2">
      <c r="A1033" s="57">
        <v>15</v>
      </c>
      <c r="B1033" s="73" t="s">
        <v>17950</v>
      </c>
      <c r="C1033" s="73" t="s">
        <v>17997</v>
      </c>
      <c r="D1033" s="73" t="s">
        <v>17046</v>
      </c>
      <c r="E1033" s="247" t="s">
        <v>17876</v>
      </c>
      <c r="F1033" s="182">
        <v>2025.9</v>
      </c>
      <c r="G1033" s="75" t="s">
        <v>18052</v>
      </c>
      <c r="H1033" s="73">
        <v>1124132265</v>
      </c>
    </row>
    <row r="1034" spans="1:8" ht="39.9" customHeight="1" x14ac:dyDescent="0.2">
      <c r="A1034" s="57">
        <v>16</v>
      </c>
      <c r="B1034" s="73" t="s">
        <v>17951</v>
      </c>
      <c r="C1034" s="73" t="s">
        <v>17998</v>
      </c>
      <c r="D1034" s="73" t="s">
        <v>16870</v>
      </c>
      <c r="E1034" s="248" t="s">
        <v>17878</v>
      </c>
      <c r="F1034" s="73">
        <v>2025.9</v>
      </c>
      <c r="G1034" s="75" t="s">
        <v>18053</v>
      </c>
      <c r="H1034" s="73">
        <v>1124132547</v>
      </c>
    </row>
    <row r="1035" spans="1:8" ht="39.9" customHeight="1" x14ac:dyDescent="0.2">
      <c r="A1035" s="57">
        <v>17</v>
      </c>
      <c r="B1035" s="73" t="s">
        <v>17952</v>
      </c>
      <c r="C1035" s="73" t="s">
        <v>17999</v>
      </c>
      <c r="D1035" s="73" t="s">
        <v>17100</v>
      </c>
      <c r="E1035" s="247" t="s">
        <v>17880</v>
      </c>
      <c r="F1035" s="182">
        <v>2025.9</v>
      </c>
      <c r="G1035" s="75" t="s">
        <v>18054</v>
      </c>
      <c r="H1035" s="73">
        <v>1124132620</v>
      </c>
    </row>
    <row r="1036" spans="1:8" ht="39.9" customHeight="1" x14ac:dyDescent="0.2">
      <c r="A1036" s="57">
        <v>18</v>
      </c>
      <c r="B1036" s="73" t="s">
        <v>17953</v>
      </c>
      <c r="C1036" s="73" t="s">
        <v>18000</v>
      </c>
      <c r="D1036" s="73" t="s">
        <v>17100</v>
      </c>
      <c r="E1036" s="247" t="s">
        <v>17882</v>
      </c>
      <c r="F1036" s="73">
        <v>2025.9</v>
      </c>
      <c r="G1036" s="75" t="s">
        <v>18055</v>
      </c>
      <c r="H1036" s="73">
        <v>1124132612</v>
      </c>
    </row>
    <row r="1037" spans="1:8" ht="39.9" customHeight="1" x14ac:dyDescent="0.2">
      <c r="A1037" s="57">
        <v>19</v>
      </c>
      <c r="B1037" s="73" t="s">
        <v>17954</v>
      </c>
      <c r="C1037" s="73" t="s">
        <v>18001</v>
      </c>
      <c r="D1037" s="73" t="s">
        <v>17100</v>
      </c>
      <c r="E1037" s="247" t="s">
        <v>17876</v>
      </c>
      <c r="F1037" s="182">
        <v>2025.9</v>
      </c>
      <c r="G1037" s="75" t="s">
        <v>18056</v>
      </c>
      <c r="H1037" s="73">
        <v>1124132604</v>
      </c>
    </row>
    <row r="1038" spans="1:8" ht="39.9" customHeight="1" x14ac:dyDescent="0.2">
      <c r="A1038" s="57">
        <v>20</v>
      </c>
      <c r="B1038" s="73" t="s">
        <v>17955</v>
      </c>
      <c r="C1038" s="73" t="s">
        <v>18002</v>
      </c>
      <c r="D1038" s="73" t="s">
        <v>16822</v>
      </c>
      <c r="E1038" s="247" t="s">
        <v>17883</v>
      </c>
      <c r="F1038" s="73">
        <v>2025.9</v>
      </c>
      <c r="G1038" s="75" t="s">
        <v>18057</v>
      </c>
      <c r="H1038" s="73">
        <v>1124132505</v>
      </c>
    </row>
    <row r="1039" spans="1:8" ht="39.9" customHeight="1" x14ac:dyDescent="0.2">
      <c r="A1039" s="57">
        <v>21</v>
      </c>
      <c r="B1039" s="73" t="s">
        <v>17956</v>
      </c>
      <c r="C1039" s="73" t="s">
        <v>18003</v>
      </c>
      <c r="D1039" s="73" t="s">
        <v>16798</v>
      </c>
      <c r="E1039" s="247" t="s">
        <v>17874</v>
      </c>
      <c r="F1039" s="182">
        <v>2025.9</v>
      </c>
      <c r="G1039" s="75" t="s">
        <v>18058</v>
      </c>
      <c r="H1039" s="73">
        <v>1124132646</v>
      </c>
    </row>
    <row r="1040" spans="1:8" ht="39.9" customHeight="1" x14ac:dyDescent="0.2">
      <c r="A1040" s="57">
        <v>22</v>
      </c>
      <c r="B1040" s="73" t="s">
        <v>17957</v>
      </c>
      <c r="C1040" s="73" t="s">
        <v>18004</v>
      </c>
      <c r="D1040" s="73" t="s">
        <v>16779</v>
      </c>
      <c r="E1040" s="247" t="s">
        <v>17876</v>
      </c>
      <c r="F1040" s="73">
        <v>2025.9</v>
      </c>
      <c r="G1040" s="75" t="s">
        <v>18059</v>
      </c>
      <c r="H1040" s="73">
        <v>1124132380</v>
      </c>
    </row>
    <row r="1041" spans="1:8" ht="39.9" customHeight="1" x14ac:dyDescent="0.2">
      <c r="A1041" s="57">
        <v>23</v>
      </c>
      <c r="B1041" s="73" t="s">
        <v>17958</v>
      </c>
      <c r="C1041" s="73" t="s">
        <v>18005</v>
      </c>
      <c r="D1041" s="73" t="s">
        <v>16798</v>
      </c>
      <c r="E1041" s="248" t="s">
        <v>17874</v>
      </c>
      <c r="F1041" s="182">
        <v>2025.9</v>
      </c>
      <c r="G1041" s="75" t="s">
        <v>18060</v>
      </c>
      <c r="H1041" s="73">
        <v>1212698557</v>
      </c>
    </row>
    <row r="1042" spans="1:8" ht="39.9" customHeight="1" x14ac:dyDescent="0.2">
      <c r="A1042" s="57">
        <v>24</v>
      </c>
      <c r="B1042" s="73" t="s">
        <v>17959</v>
      </c>
      <c r="C1042" s="73" t="s">
        <v>18006</v>
      </c>
      <c r="D1042" s="73" t="s">
        <v>17107</v>
      </c>
      <c r="E1042" s="247" t="s">
        <v>17882</v>
      </c>
      <c r="F1042" s="73">
        <v>2025.9</v>
      </c>
      <c r="G1042" s="75" t="s">
        <v>18061</v>
      </c>
      <c r="H1042" s="73">
        <v>1124132794</v>
      </c>
    </row>
    <row r="1043" spans="1:8" ht="39.9" customHeight="1" x14ac:dyDescent="0.2">
      <c r="A1043" s="57">
        <v>25</v>
      </c>
      <c r="B1043" s="73" t="s">
        <v>17960</v>
      </c>
      <c r="C1043" s="73" t="s">
        <v>18007</v>
      </c>
      <c r="D1043" s="73" t="s">
        <v>17017</v>
      </c>
      <c r="E1043" s="247" t="s">
        <v>17873</v>
      </c>
      <c r="F1043" s="182">
        <v>2025.9</v>
      </c>
      <c r="G1043" s="75" t="s">
        <v>18062</v>
      </c>
      <c r="H1043" s="73">
        <v>1124132661</v>
      </c>
    </row>
    <row r="1044" spans="1:8" ht="39.9" customHeight="1" x14ac:dyDescent="0.2">
      <c r="A1044" s="57">
        <v>26</v>
      </c>
      <c r="B1044" s="75" t="s">
        <v>17961</v>
      </c>
      <c r="C1044" s="73" t="s">
        <v>18008</v>
      </c>
      <c r="D1044" s="73" t="s">
        <v>16822</v>
      </c>
      <c r="E1044" s="247" t="s">
        <v>17881</v>
      </c>
      <c r="F1044" s="73">
        <v>2025.9</v>
      </c>
      <c r="G1044" s="75" t="s">
        <v>18063</v>
      </c>
      <c r="H1044" s="73">
        <v>1124132562</v>
      </c>
    </row>
    <row r="1045" spans="1:8" ht="39.9" customHeight="1" x14ac:dyDescent="0.2">
      <c r="A1045" s="57">
        <v>27</v>
      </c>
      <c r="B1045" s="73" t="s">
        <v>17962</v>
      </c>
      <c r="C1045" s="73" t="s">
        <v>18009</v>
      </c>
      <c r="D1045" s="73" t="s">
        <v>17046</v>
      </c>
      <c r="E1045" s="247" t="s">
        <v>17877</v>
      </c>
      <c r="F1045" s="182">
        <v>2025.9</v>
      </c>
      <c r="G1045" s="75" t="s">
        <v>18064</v>
      </c>
      <c r="H1045" s="73">
        <v>1124132331</v>
      </c>
    </row>
    <row r="1046" spans="1:8" ht="39.9" customHeight="1" x14ac:dyDescent="0.2">
      <c r="A1046" s="57">
        <v>28</v>
      </c>
      <c r="B1046" s="73" t="s">
        <v>17963</v>
      </c>
      <c r="C1046" s="73" t="s">
        <v>18010</v>
      </c>
      <c r="D1046" s="73" t="s">
        <v>17017</v>
      </c>
      <c r="E1046" s="247" t="s">
        <v>17873</v>
      </c>
      <c r="F1046" s="73">
        <v>2025.9</v>
      </c>
      <c r="G1046" s="75" t="s">
        <v>18065</v>
      </c>
      <c r="H1046" s="73">
        <v>1124132596</v>
      </c>
    </row>
    <row r="1047" spans="1:8" ht="39.9" customHeight="1" x14ac:dyDescent="0.2">
      <c r="A1047" s="57">
        <v>29</v>
      </c>
      <c r="B1047" s="73" t="s">
        <v>17964</v>
      </c>
      <c r="C1047" s="73" t="s">
        <v>18011</v>
      </c>
      <c r="D1047" s="73" t="s">
        <v>16992</v>
      </c>
      <c r="E1047" s="247" t="s">
        <v>17874</v>
      </c>
      <c r="F1047" s="182">
        <v>2025.9</v>
      </c>
      <c r="G1047" s="75" t="s">
        <v>18066</v>
      </c>
      <c r="H1047" s="73">
        <v>1124132570</v>
      </c>
    </row>
    <row r="1048" spans="1:8" ht="39.9" customHeight="1" x14ac:dyDescent="0.2">
      <c r="A1048" s="57">
        <v>30</v>
      </c>
      <c r="B1048" s="73" t="s">
        <v>17965</v>
      </c>
      <c r="C1048" s="73" t="s">
        <v>18012</v>
      </c>
      <c r="D1048" s="73" t="s">
        <v>17425</v>
      </c>
      <c r="E1048" s="247" t="s">
        <v>17880</v>
      </c>
      <c r="F1048" s="73">
        <v>2025.9</v>
      </c>
      <c r="G1048" s="75" t="s">
        <v>18067</v>
      </c>
      <c r="H1048" s="73">
        <v>1124132695</v>
      </c>
    </row>
    <row r="1049" spans="1:8" ht="39.9" customHeight="1" x14ac:dyDescent="0.2">
      <c r="A1049" s="57">
        <v>31</v>
      </c>
      <c r="B1049" s="73" t="s">
        <v>17966</v>
      </c>
      <c r="C1049" s="73" t="s">
        <v>18013</v>
      </c>
      <c r="D1049" s="75" t="s">
        <v>16779</v>
      </c>
      <c r="E1049" s="247" t="s">
        <v>17874</v>
      </c>
      <c r="F1049" s="182">
        <v>2025.9</v>
      </c>
      <c r="G1049" s="75" t="s">
        <v>18068</v>
      </c>
      <c r="H1049" s="73">
        <v>1124132372</v>
      </c>
    </row>
    <row r="1050" spans="1:8" ht="39.9" customHeight="1" x14ac:dyDescent="0.2">
      <c r="A1050" s="57">
        <v>32</v>
      </c>
      <c r="B1050" s="73" t="s">
        <v>17967</v>
      </c>
      <c r="C1050" s="73" t="s">
        <v>18014</v>
      </c>
      <c r="D1050" s="73" t="s">
        <v>18032</v>
      </c>
      <c r="E1050" s="247" t="s">
        <v>17879</v>
      </c>
      <c r="F1050" s="73">
        <v>2025.9</v>
      </c>
      <c r="G1050" s="75" t="s">
        <v>18069</v>
      </c>
      <c r="H1050" s="73">
        <v>1124132943</v>
      </c>
    </row>
    <row r="1051" spans="1:8" ht="39.9" customHeight="1" x14ac:dyDescent="0.2">
      <c r="A1051" s="57">
        <v>33</v>
      </c>
      <c r="B1051" s="73" t="s">
        <v>17968</v>
      </c>
      <c r="C1051" s="73" t="s">
        <v>18015</v>
      </c>
      <c r="D1051" s="73" t="s">
        <v>17107</v>
      </c>
      <c r="E1051" s="247" t="s">
        <v>17873</v>
      </c>
      <c r="F1051" s="182">
        <v>2025.9</v>
      </c>
      <c r="G1051" s="75" t="s">
        <v>18070</v>
      </c>
      <c r="H1051" s="73">
        <v>1124132877</v>
      </c>
    </row>
    <row r="1052" spans="1:8" ht="39.9" customHeight="1" x14ac:dyDescent="0.2">
      <c r="A1052" s="57">
        <v>34</v>
      </c>
      <c r="B1052" s="73" t="s">
        <v>17969</v>
      </c>
      <c r="C1052" s="73" t="s">
        <v>18016</v>
      </c>
      <c r="D1052" s="73" t="s">
        <v>17107</v>
      </c>
      <c r="E1052" s="247" t="s">
        <v>17883</v>
      </c>
      <c r="F1052" s="73">
        <v>2025.9</v>
      </c>
      <c r="G1052" s="75" t="s">
        <v>18071</v>
      </c>
      <c r="H1052" s="73">
        <v>1212698532</v>
      </c>
    </row>
    <row r="1053" spans="1:8" ht="39.9" customHeight="1" x14ac:dyDescent="0.2">
      <c r="A1053" s="57">
        <v>35</v>
      </c>
      <c r="B1053" s="73" t="s">
        <v>17970</v>
      </c>
      <c r="C1053" s="73" t="s">
        <v>18017</v>
      </c>
      <c r="D1053" s="75" t="s">
        <v>17139</v>
      </c>
      <c r="E1053" s="247" t="s">
        <v>17877</v>
      </c>
      <c r="F1053" s="182">
        <v>2025.9</v>
      </c>
      <c r="G1053" s="75" t="s">
        <v>18072</v>
      </c>
      <c r="H1053" s="73">
        <v>1212698540</v>
      </c>
    </row>
    <row r="1054" spans="1:8" ht="39.9" customHeight="1" x14ac:dyDescent="0.2">
      <c r="A1054" s="57">
        <v>36</v>
      </c>
      <c r="B1054" s="73" t="s">
        <v>17971</v>
      </c>
      <c r="C1054" s="73" t="s">
        <v>18018</v>
      </c>
      <c r="D1054" s="75" t="s">
        <v>17869</v>
      </c>
      <c r="E1054" s="247" t="s">
        <v>17881</v>
      </c>
      <c r="F1054" s="73">
        <v>2025.9</v>
      </c>
      <c r="G1054" s="75" t="s">
        <v>18073</v>
      </c>
      <c r="H1054" s="73">
        <v>1212698490</v>
      </c>
    </row>
    <row r="1055" spans="1:8" ht="39.9" customHeight="1" x14ac:dyDescent="0.2">
      <c r="A1055" s="57">
        <v>37</v>
      </c>
      <c r="B1055" s="73" t="s">
        <v>17972</v>
      </c>
      <c r="C1055" s="73" t="s">
        <v>18019</v>
      </c>
      <c r="D1055" s="75" t="s">
        <v>17046</v>
      </c>
      <c r="E1055" s="247" t="s">
        <v>17877</v>
      </c>
      <c r="F1055" s="182">
        <v>2025.9</v>
      </c>
      <c r="G1055" s="75" t="s">
        <v>18074</v>
      </c>
      <c r="H1055" s="73">
        <v>1124132315</v>
      </c>
    </row>
    <row r="1056" spans="1:8" ht="39.9" customHeight="1" x14ac:dyDescent="0.2">
      <c r="A1056" s="57">
        <v>38</v>
      </c>
      <c r="B1056" s="73" t="s">
        <v>17973</v>
      </c>
      <c r="C1056" s="73" t="s">
        <v>18020</v>
      </c>
      <c r="D1056" s="73" t="s">
        <v>17032</v>
      </c>
      <c r="E1056" s="247" t="s">
        <v>17873</v>
      </c>
      <c r="F1056" s="73">
        <v>2025.9</v>
      </c>
      <c r="G1056" s="75" t="s">
        <v>18075</v>
      </c>
      <c r="H1056" s="73">
        <v>1212698441</v>
      </c>
    </row>
    <row r="1057" spans="1:8" ht="39.9" customHeight="1" x14ac:dyDescent="0.2">
      <c r="A1057" s="57">
        <v>39</v>
      </c>
      <c r="B1057" s="73" t="s">
        <v>17974</v>
      </c>
      <c r="C1057" s="73" t="s">
        <v>18021</v>
      </c>
      <c r="D1057" s="73" t="s">
        <v>17061</v>
      </c>
      <c r="E1057" s="247" t="s">
        <v>17873</v>
      </c>
      <c r="F1057" s="182">
        <v>2025.9</v>
      </c>
      <c r="G1057" s="75" t="s">
        <v>18076</v>
      </c>
      <c r="H1057" s="73">
        <v>1212698466</v>
      </c>
    </row>
    <row r="1058" spans="1:8" ht="39.9" customHeight="1" x14ac:dyDescent="0.2">
      <c r="A1058" s="57">
        <v>40</v>
      </c>
      <c r="B1058" s="75" t="s">
        <v>17975</v>
      </c>
      <c r="C1058" s="73" t="s">
        <v>18022</v>
      </c>
      <c r="D1058" s="73" t="s">
        <v>16907</v>
      </c>
      <c r="E1058" s="247" t="s">
        <v>17880</v>
      </c>
      <c r="F1058" s="73">
        <v>2025.9</v>
      </c>
      <c r="G1058" s="75" t="s">
        <v>18077</v>
      </c>
      <c r="H1058" s="73">
        <v>1124132810</v>
      </c>
    </row>
    <row r="1059" spans="1:8" ht="39.9" customHeight="1" x14ac:dyDescent="0.2">
      <c r="A1059" s="57">
        <v>41</v>
      </c>
      <c r="B1059" s="73" t="s">
        <v>17976</v>
      </c>
      <c r="C1059" s="73" t="s">
        <v>18023</v>
      </c>
      <c r="D1059" s="73" t="s">
        <v>16892</v>
      </c>
      <c r="E1059" s="248" t="s">
        <v>17878</v>
      </c>
      <c r="F1059" s="182">
        <v>2025.9</v>
      </c>
      <c r="G1059" s="75" t="s">
        <v>18078</v>
      </c>
      <c r="H1059" s="73">
        <v>1124132679</v>
      </c>
    </row>
    <row r="1060" spans="1:8" ht="39.9" customHeight="1" x14ac:dyDescent="0.2">
      <c r="A1060" s="57">
        <v>42</v>
      </c>
      <c r="B1060" s="73" t="s">
        <v>17977</v>
      </c>
      <c r="C1060" s="73" t="s">
        <v>18024</v>
      </c>
      <c r="D1060" s="73" t="s">
        <v>18033</v>
      </c>
      <c r="E1060" s="247" t="s">
        <v>17877</v>
      </c>
      <c r="F1060" s="73">
        <v>2025.9</v>
      </c>
      <c r="G1060" s="75" t="s">
        <v>18079</v>
      </c>
      <c r="H1060" s="73">
        <v>1124132117</v>
      </c>
    </row>
    <row r="1061" spans="1:8" ht="39.9" customHeight="1" x14ac:dyDescent="0.2">
      <c r="A1061" s="57">
        <v>43</v>
      </c>
      <c r="B1061" s="73" t="s">
        <v>17978</v>
      </c>
      <c r="C1061" s="75" t="s">
        <v>18025</v>
      </c>
      <c r="D1061" s="73" t="s">
        <v>17427</v>
      </c>
      <c r="E1061" s="247" t="s">
        <v>17875</v>
      </c>
      <c r="F1061" s="182">
        <v>2025.9</v>
      </c>
      <c r="G1061" s="75" t="s">
        <v>18080</v>
      </c>
      <c r="H1061" s="73">
        <v>1124132141</v>
      </c>
    </row>
    <row r="1062" spans="1:8" ht="39.9" customHeight="1" x14ac:dyDescent="0.2">
      <c r="A1062" s="57">
        <v>44</v>
      </c>
      <c r="B1062" s="73" t="s">
        <v>17979</v>
      </c>
      <c r="C1062" s="75" t="s">
        <v>18026</v>
      </c>
      <c r="D1062" s="73" t="s">
        <v>17427</v>
      </c>
      <c r="E1062" s="247" t="s">
        <v>17875</v>
      </c>
      <c r="F1062" s="73">
        <v>2025.9</v>
      </c>
      <c r="G1062" s="75" t="s">
        <v>18081</v>
      </c>
      <c r="H1062" s="73">
        <v>1124132158</v>
      </c>
    </row>
    <row r="1063" spans="1:8" ht="39.9" customHeight="1" x14ac:dyDescent="0.2">
      <c r="A1063" s="57">
        <v>45</v>
      </c>
      <c r="B1063" s="73" t="s">
        <v>17980</v>
      </c>
      <c r="C1063" s="73" t="s">
        <v>18027</v>
      </c>
      <c r="D1063" s="73" t="s">
        <v>18034</v>
      </c>
      <c r="E1063" s="247" t="s">
        <v>17874</v>
      </c>
      <c r="F1063" s="182">
        <v>2025.9</v>
      </c>
      <c r="G1063" s="75" t="s">
        <v>18082</v>
      </c>
      <c r="H1063" s="73">
        <v>1212698458</v>
      </c>
    </row>
    <row r="1064" spans="1:8" ht="39.9" customHeight="1" x14ac:dyDescent="0.2">
      <c r="A1064" s="57">
        <v>46</v>
      </c>
      <c r="B1064" s="73" t="s">
        <v>17981</v>
      </c>
      <c r="C1064" s="73" t="s">
        <v>18028</v>
      </c>
      <c r="D1064" s="73" t="s">
        <v>18035</v>
      </c>
      <c r="E1064" s="247" t="s">
        <v>17882</v>
      </c>
      <c r="F1064" s="73">
        <v>2025.9</v>
      </c>
      <c r="G1064" s="75" t="s">
        <v>18083</v>
      </c>
      <c r="H1064" s="73">
        <v>1124132828</v>
      </c>
    </row>
    <row r="1065" spans="1:8" ht="39.9" customHeight="1" x14ac:dyDescent="0.2">
      <c r="A1065" s="57">
        <v>47</v>
      </c>
      <c r="B1065" s="73" t="s">
        <v>17982</v>
      </c>
      <c r="C1065" s="73" t="s">
        <v>18029</v>
      </c>
      <c r="D1065" s="73" t="s">
        <v>18036</v>
      </c>
      <c r="E1065" s="247" t="s">
        <v>17876</v>
      </c>
      <c r="F1065" s="182">
        <v>2025.9</v>
      </c>
      <c r="G1065" s="75" t="s">
        <v>18084</v>
      </c>
      <c r="H1065" s="73">
        <v>1124132166</v>
      </c>
    </row>
    <row r="1066" spans="1:8" ht="39.9" customHeight="1" x14ac:dyDescent="0.2">
      <c r="A1066" s="57">
        <v>48</v>
      </c>
      <c r="B1066" s="73" t="s">
        <v>17983</v>
      </c>
      <c r="C1066" s="73" t="s">
        <v>18030</v>
      </c>
      <c r="D1066" s="73" t="s">
        <v>17046</v>
      </c>
      <c r="E1066" s="248" t="s">
        <v>17883</v>
      </c>
      <c r="F1066" s="73">
        <v>2025.9</v>
      </c>
      <c r="G1066" s="75" t="s">
        <v>18085</v>
      </c>
      <c r="H1066" s="73">
        <v>1212698508</v>
      </c>
    </row>
    <row r="1067" spans="1:8" ht="39.9" customHeight="1" x14ac:dyDescent="0.2">
      <c r="A1067" s="57">
        <v>49</v>
      </c>
      <c r="B1067" s="73" t="s">
        <v>17984</v>
      </c>
      <c r="C1067" s="73" t="s">
        <v>17862</v>
      </c>
      <c r="D1067" s="73" t="s">
        <v>16936</v>
      </c>
      <c r="E1067" s="247" t="s">
        <v>18037</v>
      </c>
      <c r="F1067" s="182">
        <v>2025.9</v>
      </c>
      <c r="G1067" s="75" t="s">
        <v>18086</v>
      </c>
      <c r="H1067" s="73">
        <v>1124132901</v>
      </c>
    </row>
    <row r="1068" spans="1:8" ht="39.9" customHeight="1" x14ac:dyDescent="0.2">
      <c r="A1068" s="57">
        <v>50</v>
      </c>
      <c r="B1068" s="73" t="s">
        <v>17985</v>
      </c>
      <c r="C1068" s="73" t="s">
        <v>17862</v>
      </c>
      <c r="D1068" s="73" t="s">
        <v>16936</v>
      </c>
      <c r="E1068" s="247" t="s">
        <v>17880</v>
      </c>
      <c r="F1068" s="73">
        <v>2025.9</v>
      </c>
      <c r="G1068" s="75" t="s">
        <v>18087</v>
      </c>
      <c r="H1068" s="73">
        <v>1124132935</v>
      </c>
    </row>
  </sheetData>
  <phoneticPr fontId="5"/>
  <pageMargins left="0.23622047244094491" right="0.23622047244094491" top="0.74803149606299213" bottom="0.35433070866141736" header="0.31496062992125984" footer="0"/>
  <pageSetup paperSize="9" scale="64" fitToHeight="0" orientation="portrait" r:id="rId1"/>
  <headerFooter>
    <oddHeader>&amp;C&amp;"-,太字"&amp;20特別貸出用図書セット(朝の読書用セット　YA(中高生)用)</oddHeader>
  </headerFooter>
  <rowBreaks count="18" manualBreakCount="18">
    <brk id="43" max="16383" man="1"/>
    <brk id="90" max="16383" man="1"/>
    <brk id="141" max="16383" man="1"/>
    <brk id="194" max="16383" man="1"/>
    <brk id="244" max="16383" man="1"/>
    <brk id="290" max="16383" man="1"/>
    <brk id="337" max="16383" man="1"/>
    <brk id="391" max="16383" man="1"/>
    <brk id="444" max="8" man="1"/>
    <brk id="496" max="8" man="1"/>
    <brk id="548" max="8" man="1"/>
    <brk id="600" max="8" man="1"/>
    <brk id="653" max="8" man="1"/>
    <brk id="704" max="8" man="1"/>
    <brk id="756" max="8" man="1"/>
    <brk id="808" max="8" man="1"/>
    <brk id="860" max="16383" man="1"/>
    <brk id="912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4"/>
  </sheetPr>
  <dimension ref="A1:G15"/>
  <sheetViews>
    <sheetView view="pageBreakPreview" zoomScale="80" zoomScaleNormal="55" zoomScaleSheetLayoutView="80" workbookViewId="0">
      <selection sqref="A1:XFD1048576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109375" style="231" bestFit="1" customWidth="1"/>
    <col min="9" max="16384" width="12.6640625" style="231"/>
  </cols>
  <sheetData>
    <row r="1" spans="1:7" ht="39.9" customHeight="1" x14ac:dyDescent="0.2">
      <c r="B1" s="192" t="s">
        <v>16492</v>
      </c>
    </row>
    <row r="2" spans="1:7" ht="39.9" customHeight="1" x14ac:dyDescent="0.2">
      <c r="B2" s="192" t="s">
        <v>8155</v>
      </c>
    </row>
    <row r="3" spans="1:7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5368</v>
      </c>
      <c r="G3" s="13" t="s">
        <v>5367</v>
      </c>
    </row>
    <row r="4" spans="1:7" ht="39.9" customHeight="1" thickTop="1" x14ac:dyDescent="0.2">
      <c r="A4" s="57">
        <v>1</v>
      </c>
      <c r="B4" s="60" t="str">
        <f>"くらべてなるほど!ひこうき : たかさにはやさ、なんでもおやおやくらべっこ! "</f>
        <v xml:space="preserve">くらべてなるほど!ひこうき : たかさにはやさ、なんでもおやおやくらべっこ! </v>
      </c>
      <c r="C4" s="60" t="str">
        <f>""</f>
        <v/>
      </c>
      <c r="D4" s="60" t="str">
        <f>"交通新聞社"</f>
        <v>交通新聞社</v>
      </c>
      <c r="E4" s="60" t="str">
        <f>"2016.3"</f>
        <v>2016.3</v>
      </c>
      <c r="F4" s="60" t="s">
        <v>8156</v>
      </c>
      <c r="G4" s="60" t="str">
        <f>"1123781799"</f>
        <v>1123781799</v>
      </c>
    </row>
    <row r="5" spans="1:7" ht="39.9" customHeight="1" x14ac:dyDescent="0.2">
      <c r="A5" s="57">
        <v>2</v>
      </c>
      <c r="B5" s="17" t="str">
        <f>"くらべてなるほど!しんかんせん : はやさにおもさ、なんでもいろいろくらべっこ! "</f>
        <v xml:space="preserve">くらべてなるほど!しんかんせん : はやさにおもさ、なんでもいろいろくらべっこ! </v>
      </c>
      <c r="C5" s="17" t="str">
        <f>""</f>
        <v/>
      </c>
      <c r="D5" s="17" t="str">
        <f>"交通新聞社"</f>
        <v>交通新聞社</v>
      </c>
      <c r="E5" s="17" t="str">
        <f>"2015.11"</f>
        <v>2015.11</v>
      </c>
      <c r="F5" s="17" t="s">
        <v>8157</v>
      </c>
      <c r="G5" s="17" t="str">
        <f>"1123781781"</f>
        <v>1123781781</v>
      </c>
    </row>
    <row r="6" spans="1:7" ht="39.9" customHeight="1" x14ac:dyDescent="0.2">
      <c r="A6" s="57">
        <v>3</v>
      </c>
      <c r="B6" s="17" t="str">
        <f>"くらべてなるほど!でんしゃ : ながさにふかさ、なんでもびっくりくらべっこ! "</f>
        <v xml:space="preserve">くらべてなるほど!でんしゃ : ながさにふかさ、なんでもびっくりくらべっこ! </v>
      </c>
      <c r="C6" s="17" t="str">
        <f>""</f>
        <v/>
      </c>
      <c r="D6" s="17" t="str">
        <f>"交通新聞社"</f>
        <v>交通新聞社</v>
      </c>
      <c r="E6" s="17" t="str">
        <f>"2015.11"</f>
        <v>2015.11</v>
      </c>
      <c r="F6" s="17" t="s">
        <v>8158</v>
      </c>
      <c r="G6" s="17" t="str">
        <f>"1123781773"</f>
        <v>1123781773</v>
      </c>
    </row>
    <row r="7" spans="1:7" ht="39.9" customHeight="1" x14ac:dyDescent="0.2">
      <c r="A7" s="57">
        <v>4</v>
      </c>
      <c r="B7" s="17" t="str">
        <f>"全国私鉄超決定版電車・機関車・気動車1700 "</f>
        <v xml:space="preserve">全国私鉄超決定版電車・機関車・気動車1700 </v>
      </c>
      <c r="C7" s="17" t="str">
        <f>"高井 薫平∥監修 諸河 久∥編著 服部 朗宏∥編著"</f>
        <v>高井 薫平∥監修 諸河 久∥編著 服部 朗宏∥編著</v>
      </c>
      <c r="D7" s="17" t="str">
        <f>"世界文化社"</f>
        <v>世界文化社</v>
      </c>
      <c r="E7" s="17" t="str">
        <f>"2014.6"</f>
        <v>2014.6</v>
      </c>
      <c r="F7" s="17" t="s">
        <v>8159</v>
      </c>
      <c r="G7" s="17" t="str">
        <f>"1123781872"</f>
        <v>1123781872</v>
      </c>
    </row>
    <row r="8" spans="1:7" ht="39.9" customHeight="1" x14ac:dyDescent="0.2">
      <c r="A8" s="57">
        <v>5</v>
      </c>
      <c r="B8" s="17" t="str">
        <f>"のりもののしくみ見学 1 自動車 "</f>
        <v xml:space="preserve">のりもののしくみ見学 1 自動車 </v>
      </c>
      <c r="C8" s="17" t="str">
        <f>"クリス・オックスレイド∥著 市川 克彦∥監修"</f>
        <v>クリス・オックスレイド∥著 市川 克彦∥監修</v>
      </c>
      <c r="D8" s="17" t="str">
        <f>"ほるぷ出版"</f>
        <v>ほるぷ出版</v>
      </c>
      <c r="E8" s="17" t="str">
        <f>"2009.9"</f>
        <v>2009.9</v>
      </c>
      <c r="F8" s="17" t="s">
        <v>8160</v>
      </c>
      <c r="G8" s="17" t="str">
        <f>"1123781831"</f>
        <v>1123781831</v>
      </c>
    </row>
    <row r="9" spans="1:7" ht="39.9" customHeight="1" x14ac:dyDescent="0.2">
      <c r="A9" s="57">
        <v>6</v>
      </c>
      <c r="B9" s="17" t="str">
        <f>"のりもののしくみ見学 2 オートバイ "</f>
        <v xml:space="preserve">のりもののしくみ見学 2 オートバイ </v>
      </c>
      <c r="C9" s="17" t="str">
        <f>"クリス・オックスレイド∥著 市川 克彦∥監修"</f>
        <v>クリス・オックスレイド∥著 市川 克彦∥監修</v>
      </c>
      <c r="D9" s="17" t="str">
        <f>"ほるぷ出版"</f>
        <v>ほるぷ出版</v>
      </c>
      <c r="E9" s="17" t="str">
        <f>"2009.10"</f>
        <v>2009.10</v>
      </c>
      <c r="F9" s="17" t="s">
        <v>8161</v>
      </c>
      <c r="G9" s="17" t="str">
        <f>"1123781849"</f>
        <v>1123781849</v>
      </c>
    </row>
    <row r="10" spans="1:7" ht="39.9" customHeight="1" x14ac:dyDescent="0.2">
      <c r="A10" s="57">
        <v>7</v>
      </c>
      <c r="B10" s="17" t="str">
        <f>"のりもののしくみ見学 3 トラック "</f>
        <v xml:space="preserve">のりもののしくみ見学 3 トラック </v>
      </c>
      <c r="C10" s="17" t="str">
        <f>"クリス・オックスレイド∥著 市川 克彦∥監修"</f>
        <v>クリス・オックスレイド∥著 市川 克彦∥監修</v>
      </c>
      <c r="D10" s="17" t="str">
        <f>"ほるぷ出版"</f>
        <v>ほるぷ出版</v>
      </c>
      <c r="E10" s="17" t="str">
        <f>"2009.12"</f>
        <v>2009.12</v>
      </c>
      <c r="F10" s="17" t="s">
        <v>8162</v>
      </c>
      <c r="G10" s="17" t="str">
        <f>"1123781856"</f>
        <v>1123781856</v>
      </c>
    </row>
    <row r="11" spans="1:7" ht="39.9" customHeight="1" x14ac:dyDescent="0.2">
      <c r="A11" s="57">
        <v>8</v>
      </c>
      <c r="B11" s="17" t="str">
        <f>"のりもののしくみ見学 4 飛行機 "</f>
        <v xml:space="preserve">のりもののしくみ見学 4 飛行機 </v>
      </c>
      <c r="C11" s="17" t="str">
        <f>"クリス・オックスレイド∥著 市川 克彦∥監修"</f>
        <v>クリス・オックスレイド∥著 市川 克彦∥監修</v>
      </c>
      <c r="D11" s="17" t="str">
        <f>"ほるぷ出版"</f>
        <v>ほるぷ出版</v>
      </c>
      <c r="E11" s="17" t="str">
        <f>"2010.1"</f>
        <v>2010.1</v>
      </c>
      <c r="F11" s="17" t="s">
        <v>8163</v>
      </c>
      <c r="G11" s="17" t="str">
        <f>"1123781864"</f>
        <v>1123781864</v>
      </c>
    </row>
    <row r="12" spans="1:7" ht="39.9" customHeight="1" x14ac:dyDescent="0.2">
      <c r="A12" s="57">
        <v>9</v>
      </c>
      <c r="B12" s="17" t="str">
        <f>"ふね "</f>
        <v xml:space="preserve">ふね </v>
      </c>
      <c r="C12" s="17" t="str">
        <f>"五味 零∥作 郵船クルーズ株式会社∥写真 市瀬 義雄∥写真"</f>
        <v>五味 零∥作 郵船クルーズ株式会社∥写真 市瀬 義雄∥写真</v>
      </c>
      <c r="D12" s="17" t="str">
        <f>"岩崎書店"</f>
        <v>岩崎書店</v>
      </c>
      <c r="E12" s="17" t="str">
        <f>"2016.1"</f>
        <v>2016.1</v>
      </c>
      <c r="F12" s="17" t="s">
        <v>8164</v>
      </c>
      <c r="G12" s="17" t="str">
        <f>"1123781815"</f>
        <v>1123781815</v>
      </c>
    </row>
    <row r="13" spans="1:7" ht="39.9" customHeight="1" x14ac:dyDescent="0.2">
      <c r="A13" s="57">
        <v>10</v>
      </c>
      <c r="B13" s="17" t="s">
        <v>16625</v>
      </c>
      <c r="C13" s="17" t="str">
        <f>"レイルウェイ・ピクチャーズ∥[ほか]監修・指導"</f>
        <v>レイルウェイ・ピクチャーズ∥[ほか]監修・指導</v>
      </c>
      <c r="D13" s="17" t="str">
        <f>"小学館"</f>
        <v>小学館</v>
      </c>
      <c r="E13" s="17" t="str">
        <f>"2013.4"</f>
        <v>2013.4</v>
      </c>
      <c r="F13" s="17" t="s">
        <v>8165</v>
      </c>
      <c r="G13" s="17" t="str">
        <f>"1123781823"</f>
        <v>1123781823</v>
      </c>
    </row>
    <row r="14" spans="1:7" ht="39.9" customHeight="1" x14ac:dyDescent="0.2">
      <c r="A14" s="57">
        <v>11</v>
      </c>
      <c r="B14" s="17" t="str">
        <f>"鉄道 "</f>
        <v xml:space="preserve">鉄道 </v>
      </c>
      <c r="C14" s="17" t="str">
        <f>"近藤 圭一郎∥監修"</f>
        <v>近藤 圭一郎∥監修</v>
      </c>
      <c r="D14" s="17" t="str">
        <f>"ポプラ社"</f>
        <v>ポプラ社</v>
      </c>
      <c r="E14" s="17" t="str">
        <f>"2013.4"</f>
        <v>2013.4</v>
      </c>
      <c r="F14" s="17" t="s">
        <v>8166</v>
      </c>
      <c r="G14" s="17" t="str">
        <f>"1123786939"</f>
        <v>1123786939</v>
      </c>
    </row>
    <row r="15" spans="1:7" ht="39.9" customHeight="1" x14ac:dyDescent="0.2">
      <c r="A15" s="57">
        <v>12</v>
      </c>
      <c r="B15" s="17" t="s">
        <v>12259</v>
      </c>
      <c r="C15" s="17" t="str">
        <f>"近藤 圭一郎∥監修"</f>
        <v>近藤 圭一郎∥監修</v>
      </c>
      <c r="D15" s="17" t="str">
        <f>"ポプラ社"</f>
        <v>ポプラ社</v>
      </c>
      <c r="E15" s="17" t="str">
        <f>"2013.4"</f>
        <v>2013.4</v>
      </c>
      <c r="F15" s="17" t="s">
        <v>8166</v>
      </c>
      <c r="G15" s="17" t="str">
        <f>"9000152232"</f>
        <v>9000152232</v>
      </c>
    </row>
  </sheetData>
  <phoneticPr fontId="5"/>
  <pageMargins left="0.25" right="0.25" top="0.75" bottom="0.75" header="0.3" footer="0.3"/>
  <pageSetup paperSize="9" scale="74" orientation="portrait" verticalDpi="300" r:id="rId1"/>
  <headerFooter>
    <oddHeader>&amp;C&amp;"-,太字"&amp;20特別貸出用図書セット(調べ学習用セット　のりもの)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4"/>
  </sheetPr>
  <dimension ref="A1:H27"/>
  <sheetViews>
    <sheetView view="pageBreakPreview" zoomScale="80" zoomScaleNormal="100" zoomScaleSheetLayoutView="80" workbookViewId="0">
      <selection activeCell="B2" sqref="B2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77734375" style="57" bestFit="1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6227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86" t="s">
        <v>5367</v>
      </c>
    </row>
    <row r="4" spans="1:8" ht="39.9" customHeight="1" thickTop="1" x14ac:dyDescent="0.2">
      <c r="A4" s="57">
        <v>1</v>
      </c>
      <c r="B4" s="34" t="str">
        <f>"大きなずかんはたらくじどう車 1 バス・トラック・ダンプカー"</f>
        <v>大きなずかんはたらくじどう車 1 バス・トラック・ダンプカー</v>
      </c>
      <c r="C4" s="34" t="s">
        <v>5380</v>
      </c>
      <c r="D4" s="34" t="str">
        <f>"学研教育出版"</f>
        <v>学研教育出版</v>
      </c>
      <c r="E4" s="34" t="str">
        <f>"2013.2"</f>
        <v>2013.2</v>
      </c>
      <c r="F4" s="146" t="s">
        <v>5393</v>
      </c>
      <c r="G4" s="167" t="s">
        <v>5394</v>
      </c>
      <c r="H4" s="102">
        <v>7180016052</v>
      </c>
    </row>
    <row r="5" spans="1:8" ht="39.9" customHeight="1" x14ac:dyDescent="0.2">
      <c r="A5" s="57">
        <v>2</v>
      </c>
      <c r="B5" s="34" t="str">
        <f>"大きなずかんはたらくじどう車 2 ショベルカー・クレーン車"</f>
        <v>大きなずかんはたらくじどう車 2 ショベルカー・クレーン車</v>
      </c>
      <c r="C5" s="34" t="s">
        <v>5380</v>
      </c>
      <c r="D5" s="34" t="str">
        <f>"学研教育出版"</f>
        <v>学研教育出版</v>
      </c>
      <c r="E5" s="34" t="str">
        <f>"2013.2"</f>
        <v>2013.2</v>
      </c>
      <c r="F5" s="17" t="s">
        <v>5393</v>
      </c>
      <c r="G5" s="88" t="s">
        <v>5394</v>
      </c>
      <c r="H5" s="102">
        <v>7180016060</v>
      </c>
    </row>
    <row r="6" spans="1:8" ht="39.9" customHeight="1" x14ac:dyDescent="0.2">
      <c r="A6" s="57">
        <v>3</v>
      </c>
      <c r="B6" s="34" t="str">
        <f>"大きなずかんはたらくじどう車 3 しょうぼう車・きゅうきゅう車"</f>
        <v>大きなずかんはたらくじどう車 3 しょうぼう車・きゅうきゅう車</v>
      </c>
      <c r="C6" s="34" t="s">
        <v>5380</v>
      </c>
      <c r="D6" s="34" t="str">
        <f>"学研教育出版"</f>
        <v>学研教育出版</v>
      </c>
      <c r="E6" s="34" t="str">
        <f>"2013.2"</f>
        <v>2013.2</v>
      </c>
      <c r="F6" s="17" t="s">
        <v>5393</v>
      </c>
      <c r="G6" s="167" t="s">
        <v>5394</v>
      </c>
      <c r="H6" s="102">
        <v>7180016078</v>
      </c>
    </row>
    <row r="7" spans="1:8" ht="39.9" customHeight="1" x14ac:dyDescent="0.2">
      <c r="A7" s="57">
        <v>4</v>
      </c>
      <c r="B7" s="34" t="str">
        <f>"大きなずかんはたらくじどう車 4 せいそう車・ミキサー車"</f>
        <v>大きなずかんはたらくじどう車 4 せいそう車・ミキサー車</v>
      </c>
      <c r="C7" s="34" t="s">
        <v>5380</v>
      </c>
      <c r="D7" s="34" t="str">
        <f>"学研教育出版"</f>
        <v>学研教育出版</v>
      </c>
      <c r="E7" s="34" t="str">
        <f>"2013.2"</f>
        <v>2013.2</v>
      </c>
      <c r="F7" s="17" t="s">
        <v>5392</v>
      </c>
      <c r="G7" s="88" t="s">
        <v>5394</v>
      </c>
      <c r="H7" s="126">
        <v>7180016086</v>
      </c>
    </row>
    <row r="8" spans="1:8" ht="39.9" customHeight="1" x14ac:dyDescent="0.2">
      <c r="B8" s="192" t="s">
        <v>6228</v>
      </c>
    </row>
    <row r="9" spans="1:8" ht="39.9" customHeight="1" thickBot="1" x14ac:dyDescent="0.25">
      <c r="B9" s="13" t="s">
        <v>5362</v>
      </c>
      <c r="C9" s="13" t="s">
        <v>5363</v>
      </c>
      <c r="D9" s="13" t="s">
        <v>5364</v>
      </c>
      <c r="E9" s="13" t="s">
        <v>5365</v>
      </c>
      <c r="F9" s="13" t="s">
        <v>5366</v>
      </c>
      <c r="G9" s="13" t="s">
        <v>5368</v>
      </c>
      <c r="H9" s="13" t="s">
        <v>5367</v>
      </c>
    </row>
    <row r="10" spans="1:8" ht="39.9" customHeight="1" thickTop="1" x14ac:dyDescent="0.2">
      <c r="A10" s="57">
        <v>1</v>
      </c>
      <c r="B10" s="362" t="s">
        <v>5381</v>
      </c>
      <c r="C10" s="362" t="s">
        <v>5382</v>
      </c>
      <c r="D10" s="362" t="s">
        <v>137</v>
      </c>
      <c r="E10" s="382">
        <v>2013.11</v>
      </c>
      <c r="F10" s="17" t="s">
        <v>5392</v>
      </c>
      <c r="G10" s="88" t="s">
        <v>5395</v>
      </c>
      <c r="H10" s="383">
        <v>7180016094</v>
      </c>
    </row>
    <row r="11" spans="1:8" ht="39.9" customHeight="1" x14ac:dyDescent="0.2">
      <c r="A11" s="57">
        <v>2</v>
      </c>
      <c r="B11" s="34" t="s">
        <v>5383</v>
      </c>
      <c r="C11" s="362" t="s">
        <v>5382</v>
      </c>
      <c r="D11" s="362" t="s">
        <v>137</v>
      </c>
      <c r="E11" s="362">
        <v>2014.3</v>
      </c>
      <c r="F11" s="17" t="s">
        <v>5392</v>
      </c>
      <c r="G11" s="88" t="s">
        <v>5395</v>
      </c>
      <c r="H11" s="384">
        <v>7180016102</v>
      </c>
    </row>
    <row r="12" spans="1:8" ht="39.9" customHeight="1" x14ac:dyDescent="0.2">
      <c r="A12" s="57">
        <v>3</v>
      </c>
      <c r="B12" s="34" t="s">
        <v>5384</v>
      </c>
      <c r="C12" s="362" t="s">
        <v>5382</v>
      </c>
      <c r="D12" s="362" t="s">
        <v>137</v>
      </c>
      <c r="E12" s="362">
        <v>2013.12</v>
      </c>
      <c r="F12" s="17" t="s">
        <v>5392</v>
      </c>
      <c r="G12" s="88" t="s">
        <v>5395</v>
      </c>
      <c r="H12" s="384">
        <v>7180016110</v>
      </c>
    </row>
    <row r="13" spans="1:8" ht="39.9" customHeight="1" x14ac:dyDescent="0.2">
      <c r="A13" s="57">
        <v>4</v>
      </c>
      <c r="B13" s="34" t="s">
        <v>5385</v>
      </c>
      <c r="C13" s="362" t="s">
        <v>5382</v>
      </c>
      <c r="D13" s="362" t="s">
        <v>137</v>
      </c>
      <c r="E13" s="362">
        <v>2013.12</v>
      </c>
      <c r="F13" s="17" t="s">
        <v>5392</v>
      </c>
      <c r="G13" s="88" t="s">
        <v>5395</v>
      </c>
      <c r="H13" s="384">
        <v>7180016128</v>
      </c>
    </row>
    <row r="14" spans="1:8" ht="39.9" customHeight="1" x14ac:dyDescent="0.2">
      <c r="A14" s="57">
        <v>5</v>
      </c>
      <c r="B14" s="34" t="s">
        <v>5386</v>
      </c>
      <c r="C14" s="362" t="s">
        <v>5382</v>
      </c>
      <c r="D14" s="362" t="s">
        <v>137</v>
      </c>
      <c r="E14" s="362">
        <v>2014.2</v>
      </c>
      <c r="F14" s="17" t="s">
        <v>5392</v>
      </c>
      <c r="G14" s="88" t="s">
        <v>5395</v>
      </c>
      <c r="H14" s="90">
        <v>7180016136</v>
      </c>
    </row>
    <row r="15" spans="1:8" ht="39.9" customHeight="1" x14ac:dyDescent="0.2">
      <c r="B15" s="192" t="s">
        <v>6229</v>
      </c>
    </row>
    <row r="16" spans="1:8" ht="39.9" customHeight="1" thickBot="1" x14ac:dyDescent="0.25">
      <c r="B16" s="13" t="s">
        <v>5362</v>
      </c>
      <c r="C16" s="13" t="s">
        <v>5363</v>
      </c>
      <c r="D16" s="13" t="s">
        <v>5364</v>
      </c>
      <c r="E16" s="13" t="s">
        <v>5365</v>
      </c>
      <c r="F16" s="13" t="s">
        <v>5366</v>
      </c>
      <c r="G16" s="13" t="s">
        <v>5368</v>
      </c>
      <c r="H16" s="186" t="s">
        <v>5367</v>
      </c>
    </row>
    <row r="17" spans="1:8" ht="39.9" customHeight="1" thickTop="1" x14ac:dyDescent="0.2">
      <c r="A17" s="57">
        <v>1</v>
      </c>
      <c r="B17" s="127" t="s">
        <v>5387</v>
      </c>
      <c r="C17" s="128" t="s">
        <v>6230</v>
      </c>
      <c r="D17" s="127" t="s">
        <v>5390</v>
      </c>
      <c r="E17" s="362">
        <v>2014.8</v>
      </c>
      <c r="F17" s="17" t="s">
        <v>5392</v>
      </c>
      <c r="G17" s="88" t="s">
        <v>5396</v>
      </c>
      <c r="H17" s="101">
        <v>7180016144</v>
      </c>
    </row>
    <row r="18" spans="1:8" ht="39.9" customHeight="1" x14ac:dyDescent="0.2">
      <c r="A18" s="57">
        <v>2</v>
      </c>
      <c r="B18" s="127" t="s">
        <v>5388</v>
      </c>
      <c r="C18" s="127" t="s">
        <v>6230</v>
      </c>
      <c r="D18" s="127" t="s">
        <v>5390</v>
      </c>
      <c r="E18" s="385" t="s">
        <v>5391</v>
      </c>
      <c r="F18" s="17" t="s">
        <v>5392</v>
      </c>
      <c r="G18" s="88" t="s">
        <v>5396</v>
      </c>
      <c r="H18" s="102">
        <v>7180016151</v>
      </c>
    </row>
    <row r="19" spans="1:8" ht="39.9" customHeight="1" x14ac:dyDescent="0.2">
      <c r="A19" s="57">
        <v>3</v>
      </c>
      <c r="B19" s="127" t="s">
        <v>5389</v>
      </c>
      <c r="C19" s="127" t="s">
        <v>6230</v>
      </c>
      <c r="D19" s="127" t="s">
        <v>5390</v>
      </c>
      <c r="E19" s="362">
        <v>2014.11</v>
      </c>
      <c r="F19" s="17" t="s">
        <v>5392</v>
      </c>
      <c r="G19" s="88" t="s">
        <v>5396</v>
      </c>
      <c r="H19" s="126">
        <v>7180016169</v>
      </c>
    </row>
    <row r="20" spans="1:8" ht="39.9" customHeight="1" x14ac:dyDescent="0.2">
      <c r="B20" s="192" t="s">
        <v>11848</v>
      </c>
    </row>
    <row r="21" spans="1:8" ht="39.9" customHeight="1" thickBot="1" x14ac:dyDescent="0.25">
      <c r="B21" s="13" t="s">
        <v>5362</v>
      </c>
      <c r="C21" s="13" t="s">
        <v>5363</v>
      </c>
      <c r="D21" s="13" t="s">
        <v>5364</v>
      </c>
      <c r="E21" s="13" t="s">
        <v>5365</v>
      </c>
      <c r="F21" s="13" t="s">
        <v>5366</v>
      </c>
      <c r="G21" s="13" t="s">
        <v>5368</v>
      </c>
      <c r="H21" s="13" t="s">
        <v>5367</v>
      </c>
    </row>
    <row r="22" spans="1:8" ht="39.9" customHeight="1" thickTop="1" x14ac:dyDescent="0.2">
      <c r="A22" s="57">
        <v>1</v>
      </c>
      <c r="B22" s="386" t="s">
        <v>11839</v>
      </c>
      <c r="C22" s="362" t="s">
        <v>11844</v>
      </c>
      <c r="D22" s="362" t="s">
        <v>1373</v>
      </c>
      <c r="E22" s="382" t="s">
        <v>8513</v>
      </c>
      <c r="F22" s="17">
        <v>2020</v>
      </c>
      <c r="G22" s="88" t="s">
        <v>11849</v>
      </c>
      <c r="H22" s="383" t="s">
        <v>11850</v>
      </c>
    </row>
    <row r="23" spans="1:8" ht="39.9" customHeight="1" x14ac:dyDescent="0.2">
      <c r="A23" s="57">
        <v>2</v>
      </c>
      <c r="B23" s="129" t="s">
        <v>11840</v>
      </c>
      <c r="C23" s="362" t="s">
        <v>11844</v>
      </c>
      <c r="D23" s="362" t="s">
        <v>1373</v>
      </c>
      <c r="E23" s="362" t="s">
        <v>8899</v>
      </c>
      <c r="F23" s="17">
        <v>2020</v>
      </c>
      <c r="G23" s="88" t="s">
        <v>11851</v>
      </c>
      <c r="H23" s="384" t="s">
        <v>11852</v>
      </c>
    </row>
    <row r="24" spans="1:8" ht="39.9" customHeight="1" x14ac:dyDescent="0.2">
      <c r="A24" s="57">
        <v>3</v>
      </c>
      <c r="B24" s="129" t="s">
        <v>11841</v>
      </c>
      <c r="C24" s="362" t="s">
        <v>11844</v>
      </c>
      <c r="D24" s="362" t="s">
        <v>1373</v>
      </c>
      <c r="E24" s="362" t="s">
        <v>8735</v>
      </c>
      <c r="F24" s="17">
        <v>2020</v>
      </c>
      <c r="G24" s="88" t="s">
        <v>11853</v>
      </c>
      <c r="H24" s="384" t="s">
        <v>11854</v>
      </c>
    </row>
    <row r="25" spans="1:8" ht="39.9" customHeight="1" x14ac:dyDescent="0.2">
      <c r="A25" s="57">
        <v>4</v>
      </c>
      <c r="B25" s="130" t="s">
        <v>12168</v>
      </c>
      <c r="C25" s="362" t="s">
        <v>11845</v>
      </c>
      <c r="D25" s="362" t="s">
        <v>156</v>
      </c>
      <c r="E25" s="362" t="s">
        <v>8936</v>
      </c>
      <c r="F25" s="17">
        <v>2020</v>
      </c>
      <c r="G25" s="88" t="s">
        <v>11855</v>
      </c>
      <c r="H25" s="384" t="s">
        <v>11856</v>
      </c>
    </row>
    <row r="26" spans="1:8" ht="39.9" customHeight="1" x14ac:dyDescent="0.2">
      <c r="A26" s="57">
        <v>5</v>
      </c>
      <c r="B26" s="129" t="s">
        <v>11842</v>
      </c>
      <c r="C26" s="362" t="s">
        <v>11846</v>
      </c>
      <c r="D26" s="362" t="s">
        <v>153</v>
      </c>
      <c r="E26" s="362" t="s">
        <v>11348</v>
      </c>
      <c r="F26" s="17">
        <v>2020</v>
      </c>
      <c r="G26" s="88" t="s">
        <v>11857</v>
      </c>
      <c r="H26" s="387" t="s">
        <v>11858</v>
      </c>
    </row>
    <row r="27" spans="1:8" ht="39.9" customHeight="1" x14ac:dyDescent="0.2">
      <c r="A27" s="57">
        <v>6</v>
      </c>
      <c r="B27" s="129" t="s">
        <v>11843</v>
      </c>
      <c r="C27" s="362" t="s">
        <v>11847</v>
      </c>
      <c r="D27" s="362" t="s">
        <v>153</v>
      </c>
      <c r="E27" s="362" t="s">
        <v>8411</v>
      </c>
      <c r="F27" s="17">
        <v>2020</v>
      </c>
      <c r="G27" s="88" t="s">
        <v>11859</v>
      </c>
      <c r="H27" s="90" t="s">
        <v>11860</v>
      </c>
    </row>
  </sheetData>
  <phoneticPr fontId="5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はたらく車、船)</oddHeader>
  </headerFooter>
  <rowBreaks count="3" manualBreakCount="3">
    <brk id="7" max="16383" man="1"/>
    <brk id="14" max="16383" man="1"/>
    <brk id="19" max="7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4"/>
  </sheetPr>
  <dimension ref="A1:I49"/>
  <sheetViews>
    <sheetView view="pageBreakPreview" zoomScale="80" zoomScaleNormal="100" zoomScaleSheetLayoutView="80" workbookViewId="0">
      <selection activeCell="B2" sqref="B2"/>
    </sheetView>
  </sheetViews>
  <sheetFormatPr defaultColWidth="12.6640625" defaultRowHeight="39.9" customHeight="1" x14ac:dyDescent="0.2"/>
  <cols>
    <col min="1" max="1" width="5" style="70" bestFit="1" customWidth="1"/>
    <col min="2" max="2" width="34.33203125" style="70" bestFit="1" customWidth="1"/>
    <col min="3" max="3" width="26.33203125" style="70" customWidth="1"/>
    <col min="4" max="4" width="18.33203125" style="70" bestFit="1" customWidth="1"/>
    <col min="5" max="5" width="18.109375" style="70" customWidth="1"/>
    <col min="6" max="6" width="14.21875" style="70" bestFit="1" customWidth="1"/>
    <col min="7" max="7" width="19" style="70" bestFit="1" customWidth="1"/>
    <col min="8" max="8" width="16.77734375" style="70" bestFit="1" customWidth="1"/>
    <col min="9" max="16384" width="12.6640625" style="378"/>
  </cols>
  <sheetData>
    <row r="1" spans="1:8" s="388" customFormat="1" ht="39.9" customHeight="1" x14ac:dyDescent="0.2">
      <c r="A1" s="245"/>
      <c r="B1" s="185" t="s">
        <v>16492</v>
      </c>
      <c r="C1" s="245"/>
      <c r="D1" s="245"/>
      <c r="E1" s="245"/>
      <c r="F1" s="245"/>
      <c r="G1" s="245"/>
      <c r="H1" s="245"/>
    </row>
    <row r="2" spans="1:8" s="388" customFormat="1" ht="39.9" customHeight="1" x14ac:dyDescent="0.2">
      <c r="A2" s="245"/>
      <c r="B2" s="245" t="s">
        <v>5399</v>
      </c>
      <c r="C2" s="245"/>
      <c r="D2" s="245"/>
      <c r="E2" s="245"/>
      <c r="F2" s="245"/>
      <c r="G2" s="245"/>
      <c r="H2" s="245"/>
    </row>
    <row r="3" spans="1:8" ht="39.9" customHeight="1" thickBot="1" x14ac:dyDescent="0.25">
      <c r="B3" s="43" t="s">
        <v>5362</v>
      </c>
      <c r="C3" s="43" t="s">
        <v>5363</v>
      </c>
      <c r="D3" s="43" t="s">
        <v>5364</v>
      </c>
      <c r="E3" s="43" t="s">
        <v>5365</v>
      </c>
      <c r="F3" s="43" t="s">
        <v>5366</v>
      </c>
      <c r="G3" s="43" t="s">
        <v>5368</v>
      </c>
      <c r="H3" s="389" t="s">
        <v>5367</v>
      </c>
    </row>
    <row r="4" spans="1:8" ht="39.9" customHeight="1" thickTop="1" x14ac:dyDescent="0.2">
      <c r="A4" s="70">
        <v>1</v>
      </c>
      <c r="B4" s="88" t="str">
        <f>"世界にほこる日本の町工場 メイド・イン・ジャパン 1 スポーツをささえる町工場"</f>
        <v>世界にほこる日本の町工場 メイド・イン・ジャパン 1 スポーツをささえる町工場</v>
      </c>
      <c r="C4" s="88" t="s">
        <v>6741</v>
      </c>
      <c r="D4" s="131" t="str">
        <f>"文溪堂"</f>
        <v>文溪堂</v>
      </c>
      <c r="E4" s="131" t="str">
        <f>"2014.3"</f>
        <v>2014.3</v>
      </c>
      <c r="F4" s="133" t="s">
        <v>5393</v>
      </c>
      <c r="G4" s="174" t="s">
        <v>6745</v>
      </c>
      <c r="H4" s="168">
        <v>7180016003</v>
      </c>
    </row>
    <row r="5" spans="1:8" ht="39.9" customHeight="1" x14ac:dyDescent="0.2">
      <c r="A5" s="70">
        <v>2</v>
      </c>
      <c r="B5" s="88" t="str">
        <f>"世界にほこる日本の町工場 メイド・イン・ジャパン 2 医療をささえる町工場"</f>
        <v>世界にほこる日本の町工場 メイド・イン・ジャパン 2 医療をささえる町工場</v>
      </c>
      <c r="C5" s="88" t="s">
        <v>6742</v>
      </c>
      <c r="D5" s="131" t="str">
        <f>"文溪堂"</f>
        <v>文溪堂</v>
      </c>
      <c r="E5" s="131" t="str">
        <f>"2014.3"</f>
        <v>2014.3</v>
      </c>
      <c r="F5" s="88" t="s">
        <v>5393</v>
      </c>
      <c r="G5" s="174" t="s">
        <v>6746</v>
      </c>
      <c r="H5" s="67">
        <v>7180016011</v>
      </c>
    </row>
    <row r="6" spans="1:8" ht="39.9" customHeight="1" x14ac:dyDescent="0.2">
      <c r="A6" s="70">
        <v>3</v>
      </c>
      <c r="B6" s="88" t="str">
        <f>"世界にほこる日本の町工場 メイド・イン・ジャパン 3 乗り物の安全をささえる町工場"</f>
        <v>世界にほこる日本の町工場 メイド・イン・ジャパン 3 乗り物の安全をささえる町工場</v>
      </c>
      <c r="C6" s="88" t="s">
        <v>6743</v>
      </c>
      <c r="D6" s="131" t="str">
        <f>"文溪堂"</f>
        <v>文溪堂</v>
      </c>
      <c r="E6" s="131" t="str">
        <f>"2014.3"</f>
        <v>2014.3</v>
      </c>
      <c r="F6" s="88" t="s">
        <v>5393</v>
      </c>
      <c r="G6" s="174" t="s">
        <v>6747</v>
      </c>
      <c r="H6" s="67">
        <v>7180016029</v>
      </c>
    </row>
    <row r="7" spans="1:8" ht="39.9" customHeight="1" x14ac:dyDescent="0.2">
      <c r="A7" s="70">
        <v>4</v>
      </c>
      <c r="B7" s="88" t="str">
        <f>"世界にほこる日本の町工場 メイド・イン・ジャパン 4 食の安心をささえる町工場"</f>
        <v>世界にほこる日本の町工場 メイド・イン・ジャパン 4 食の安心をささえる町工場</v>
      </c>
      <c r="C7" s="88" t="s">
        <v>6744</v>
      </c>
      <c r="D7" s="131" t="str">
        <f>"文溪堂"</f>
        <v>文溪堂</v>
      </c>
      <c r="E7" s="131" t="str">
        <f>"2014.3"</f>
        <v>2014.3</v>
      </c>
      <c r="F7" s="88" t="s">
        <v>5392</v>
      </c>
      <c r="G7" s="174" t="s">
        <v>6748</v>
      </c>
      <c r="H7" s="67">
        <v>7180016037</v>
      </c>
    </row>
    <row r="8" spans="1:8" ht="39.9" customHeight="1" x14ac:dyDescent="0.2">
      <c r="A8" s="70">
        <v>5</v>
      </c>
      <c r="B8" s="88" t="str">
        <f>"世界にほこる日本の町工場 メイド・イン・ジャパン 5 宇宙とIT技術をささえる町工場"</f>
        <v>世界にほこる日本の町工場 メイド・イン・ジャパン 5 宇宙とIT技術をささえる町工場</v>
      </c>
      <c r="C8" s="88" t="s">
        <v>6742</v>
      </c>
      <c r="D8" s="131" t="str">
        <f>"文溪堂"</f>
        <v>文溪堂</v>
      </c>
      <c r="E8" s="131" t="str">
        <f>"2014.3"</f>
        <v>2014.3</v>
      </c>
      <c r="F8" s="88" t="s">
        <v>5392</v>
      </c>
      <c r="G8" s="132" t="s">
        <v>6749</v>
      </c>
      <c r="H8" s="67">
        <v>7180016045</v>
      </c>
    </row>
    <row r="9" spans="1:8" s="388" customFormat="1" ht="39.9" customHeight="1" x14ac:dyDescent="0.2">
      <c r="A9" s="245"/>
      <c r="B9" s="245" t="s">
        <v>5400</v>
      </c>
      <c r="C9" s="245"/>
      <c r="D9" s="245"/>
      <c r="E9" s="245"/>
      <c r="F9" s="245"/>
      <c r="G9" s="245"/>
      <c r="H9" s="245"/>
    </row>
    <row r="10" spans="1:8" ht="39.9" customHeight="1" thickBot="1" x14ac:dyDescent="0.25">
      <c r="B10" s="43" t="s">
        <v>5362</v>
      </c>
      <c r="C10" s="43" t="s">
        <v>5363</v>
      </c>
      <c r="D10" s="43" t="s">
        <v>5364</v>
      </c>
      <c r="E10" s="43" t="s">
        <v>5365</v>
      </c>
      <c r="F10" s="43" t="s">
        <v>5366</v>
      </c>
      <c r="G10" s="43" t="s">
        <v>5368</v>
      </c>
      <c r="H10" s="389" t="s">
        <v>5367</v>
      </c>
    </row>
    <row r="11" spans="1:8" ht="39.9" customHeight="1" thickTop="1" x14ac:dyDescent="0.2">
      <c r="A11" s="70">
        <v>1</v>
      </c>
      <c r="B11" s="88" t="s">
        <v>13333</v>
      </c>
      <c r="C11" s="88" t="s">
        <v>5397</v>
      </c>
      <c r="D11" s="132" t="s">
        <v>2222</v>
      </c>
      <c r="E11" s="88">
        <v>2013.9</v>
      </c>
      <c r="F11" s="133" t="s">
        <v>5393</v>
      </c>
      <c r="G11" s="174" t="s">
        <v>6750</v>
      </c>
      <c r="H11" s="134">
        <v>7180016177</v>
      </c>
    </row>
    <row r="12" spans="1:8" ht="39.9" customHeight="1" x14ac:dyDescent="0.2">
      <c r="A12" s="70">
        <v>2</v>
      </c>
      <c r="B12" s="88" t="s">
        <v>13332</v>
      </c>
      <c r="C12" s="88" t="s">
        <v>5397</v>
      </c>
      <c r="D12" s="132" t="s">
        <v>2222</v>
      </c>
      <c r="E12" s="305" t="s">
        <v>12800</v>
      </c>
      <c r="F12" s="88" t="s">
        <v>5393</v>
      </c>
      <c r="G12" s="174" t="s">
        <v>6751</v>
      </c>
      <c r="H12" s="135">
        <v>7180016185</v>
      </c>
    </row>
    <row r="13" spans="1:8" ht="39.9" customHeight="1" x14ac:dyDescent="0.2">
      <c r="A13" s="70">
        <v>3</v>
      </c>
      <c r="B13" s="132" t="s">
        <v>13331</v>
      </c>
      <c r="C13" s="88" t="s">
        <v>5397</v>
      </c>
      <c r="D13" s="132" t="s">
        <v>2222</v>
      </c>
      <c r="E13" s="132" t="s">
        <v>5398</v>
      </c>
      <c r="F13" s="88" t="s">
        <v>5393</v>
      </c>
      <c r="G13" s="174" t="s">
        <v>6752</v>
      </c>
      <c r="H13" s="135">
        <v>7180016193</v>
      </c>
    </row>
    <row r="14" spans="1:8" ht="39.9" customHeight="1" x14ac:dyDescent="0.2">
      <c r="A14" s="70">
        <v>4</v>
      </c>
      <c r="B14" s="88" t="s">
        <v>13330</v>
      </c>
      <c r="C14" s="88" t="s">
        <v>5397</v>
      </c>
      <c r="D14" s="132" t="s">
        <v>2222</v>
      </c>
      <c r="E14" s="132">
        <v>2014.2</v>
      </c>
      <c r="F14" s="88" t="s">
        <v>5392</v>
      </c>
      <c r="G14" s="174" t="s">
        <v>6753</v>
      </c>
      <c r="H14" s="136">
        <v>7180016201</v>
      </c>
    </row>
    <row r="15" spans="1:8" ht="39.9" customHeight="1" x14ac:dyDescent="0.2">
      <c r="A15" s="70">
        <v>5</v>
      </c>
      <c r="B15" s="88" t="s">
        <v>13329</v>
      </c>
      <c r="C15" s="88" t="s">
        <v>5397</v>
      </c>
      <c r="D15" s="132" t="s">
        <v>2222</v>
      </c>
      <c r="E15" s="390">
        <v>41913</v>
      </c>
      <c r="F15" s="88">
        <v>2015</v>
      </c>
      <c r="G15" s="132" t="s">
        <v>12804</v>
      </c>
      <c r="H15" s="88">
        <v>1123750760</v>
      </c>
    </row>
    <row r="16" spans="1:8" ht="39.9" customHeight="1" x14ac:dyDescent="0.2">
      <c r="A16" s="70">
        <v>6</v>
      </c>
      <c r="B16" s="88" t="s">
        <v>12801</v>
      </c>
      <c r="C16" s="88" t="s">
        <v>5397</v>
      </c>
      <c r="D16" s="132" t="s">
        <v>2222</v>
      </c>
      <c r="E16" s="390">
        <v>41944</v>
      </c>
      <c r="F16" s="88">
        <v>2015</v>
      </c>
      <c r="G16" s="132" t="s">
        <v>12805</v>
      </c>
      <c r="H16" s="88">
        <v>1123750778</v>
      </c>
    </row>
    <row r="17" spans="1:8" ht="39.9" customHeight="1" x14ac:dyDescent="0.2">
      <c r="A17" s="70">
        <v>7</v>
      </c>
      <c r="B17" s="88" t="s">
        <v>12802</v>
      </c>
      <c r="C17" s="88" t="s">
        <v>5397</v>
      </c>
      <c r="D17" s="132" t="s">
        <v>2222</v>
      </c>
      <c r="E17" s="390">
        <v>41974</v>
      </c>
      <c r="F17" s="88">
        <v>2015</v>
      </c>
      <c r="G17" s="132" t="s">
        <v>12806</v>
      </c>
      <c r="H17" s="88">
        <v>1123750786</v>
      </c>
    </row>
    <row r="18" spans="1:8" ht="39.9" customHeight="1" x14ac:dyDescent="0.2">
      <c r="A18" s="70">
        <v>8</v>
      </c>
      <c r="B18" s="88" t="s">
        <v>12803</v>
      </c>
      <c r="C18" s="88" t="s">
        <v>5397</v>
      </c>
      <c r="D18" s="132" t="s">
        <v>2222</v>
      </c>
      <c r="E18" s="390">
        <v>42036</v>
      </c>
      <c r="F18" s="88">
        <v>2015</v>
      </c>
      <c r="G18" s="132" t="s">
        <v>12807</v>
      </c>
      <c r="H18" s="88">
        <v>1123750794</v>
      </c>
    </row>
    <row r="19" spans="1:8" s="388" customFormat="1" ht="39.9" customHeight="1" x14ac:dyDescent="0.2">
      <c r="A19" s="245"/>
      <c r="B19" s="211" t="s">
        <v>6759</v>
      </c>
      <c r="C19" s="211"/>
      <c r="D19" s="211"/>
      <c r="E19" s="211"/>
      <c r="F19" s="211"/>
      <c r="G19" s="211"/>
      <c r="H19" s="211"/>
    </row>
    <row r="20" spans="1:8" ht="39.9" customHeight="1" thickBot="1" x14ac:dyDescent="0.25">
      <c r="B20" s="43" t="s">
        <v>5362</v>
      </c>
      <c r="C20" s="43" t="s">
        <v>5363</v>
      </c>
      <c r="D20" s="43" t="s">
        <v>5364</v>
      </c>
      <c r="E20" s="43" t="s">
        <v>5365</v>
      </c>
      <c r="F20" s="43" t="s">
        <v>5366</v>
      </c>
      <c r="G20" s="43" t="s">
        <v>5368</v>
      </c>
      <c r="H20" s="389" t="s">
        <v>5367</v>
      </c>
    </row>
    <row r="21" spans="1:8" ht="39.9" customHeight="1" thickTop="1" x14ac:dyDescent="0.2">
      <c r="A21" s="70">
        <v>1</v>
      </c>
      <c r="B21" s="139" t="str">
        <f>"探検!ものづくりと仕事人 シャンプー・洗顔フォーム・衣料用液体洗剤 "</f>
        <v xml:space="preserve">探検!ものづくりと仕事人 シャンプー・洗顔フォーム・衣料用液体洗剤 </v>
      </c>
      <c r="C21" s="139" t="s">
        <v>5401</v>
      </c>
      <c r="D21" s="140" t="str">
        <f>"ぺりかん社"</f>
        <v>ぺりかん社</v>
      </c>
      <c r="E21" s="140" t="str">
        <f>"2013.7"</f>
        <v>2013.7</v>
      </c>
      <c r="F21" s="88" t="s">
        <v>5392</v>
      </c>
      <c r="G21" s="346" t="s">
        <v>6754</v>
      </c>
      <c r="H21" s="134">
        <v>7180016219</v>
      </c>
    </row>
    <row r="22" spans="1:8" ht="39.9" customHeight="1" x14ac:dyDescent="0.2">
      <c r="A22" s="70">
        <v>2</v>
      </c>
      <c r="B22" s="88" t="str">
        <f>"探検!ものづくりと仕事人 ジーンズ・スニーカー "</f>
        <v xml:space="preserve">探検!ものづくりと仕事人 ジーンズ・スニーカー </v>
      </c>
      <c r="C22" s="88" t="s">
        <v>5402</v>
      </c>
      <c r="D22" s="131" t="str">
        <f>"ぺりかん社"</f>
        <v>ぺりかん社</v>
      </c>
      <c r="E22" s="131" t="str">
        <f>"2012.10"</f>
        <v>2012.10</v>
      </c>
      <c r="F22" s="88" t="s">
        <v>5392</v>
      </c>
      <c r="G22" s="132" t="s">
        <v>6755</v>
      </c>
      <c r="H22" s="135">
        <v>7180016227</v>
      </c>
    </row>
    <row r="23" spans="1:8" ht="39.9" customHeight="1" x14ac:dyDescent="0.2">
      <c r="A23" s="70">
        <v>3</v>
      </c>
      <c r="B23" s="88" t="str">
        <f>"探検!ものづくりと仕事人 チョコレート菓子・ポテトチップス・アイス "</f>
        <v xml:space="preserve">探検!ものづくりと仕事人 チョコレート菓子・ポテトチップス・アイス </v>
      </c>
      <c r="C23" s="88" t="s">
        <v>5403</v>
      </c>
      <c r="D23" s="131" t="str">
        <f>"ぺりかん社"</f>
        <v>ぺりかん社</v>
      </c>
      <c r="E23" s="131" t="str">
        <f>"2013.11"</f>
        <v>2013.11</v>
      </c>
      <c r="F23" s="88" t="s">
        <v>5392</v>
      </c>
      <c r="G23" s="132" t="s">
        <v>6756</v>
      </c>
      <c r="H23" s="135">
        <v>7180016235</v>
      </c>
    </row>
    <row r="24" spans="1:8" ht="39.9" customHeight="1" x14ac:dyDescent="0.2">
      <c r="A24" s="70">
        <v>4</v>
      </c>
      <c r="B24" s="88" t="str">
        <f>"探検!ものづくりと仕事人 マヨネーズ・ケチャップ・しょうゆ 「これが好き!」と思ったら、読む本 "</f>
        <v xml:space="preserve">探検!ものづくりと仕事人 マヨネーズ・ケチャップ・しょうゆ 「これが好き!」と思ったら、読む本 </v>
      </c>
      <c r="C24" s="88" t="s">
        <v>5404</v>
      </c>
      <c r="D24" s="131" t="str">
        <f>"ぺりかん社"</f>
        <v>ぺりかん社</v>
      </c>
      <c r="E24" s="131" t="str">
        <f>"2012.8"</f>
        <v>2012.8</v>
      </c>
      <c r="F24" s="88" t="s">
        <v>5392</v>
      </c>
      <c r="G24" s="132" t="s">
        <v>6757</v>
      </c>
      <c r="H24" s="135">
        <v>7180016243</v>
      </c>
    </row>
    <row r="25" spans="1:8" ht="39.9" customHeight="1" x14ac:dyDescent="0.2">
      <c r="A25" s="70">
        <v>5</v>
      </c>
      <c r="B25" s="88" t="s">
        <v>5405</v>
      </c>
      <c r="C25" s="88" t="s">
        <v>5406</v>
      </c>
      <c r="D25" s="131" t="str">
        <f>"ぺりかん社"</f>
        <v>ぺりかん社</v>
      </c>
      <c r="E25" s="131" t="str">
        <f>"2013.8"</f>
        <v>2013.8</v>
      </c>
      <c r="F25" s="88" t="s">
        <v>5392</v>
      </c>
      <c r="G25" s="323" t="s">
        <v>6758</v>
      </c>
      <c r="H25" s="136">
        <v>7180016250</v>
      </c>
    </row>
    <row r="26" spans="1:8" ht="39.9" customHeight="1" x14ac:dyDescent="0.2">
      <c r="A26" s="70">
        <v>6</v>
      </c>
      <c r="B26" s="88" t="s">
        <v>13316</v>
      </c>
      <c r="C26" s="88" t="s">
        <v>13317</v>
      </c>
      <c r="D26" s="131" t="s">
        <v>13318</v>
      </c>
      <c r="E26" s="131" t="s">
        <v>11541</v>
      </c>
      <c r="F26" s="88">
        <v>2021</v>
      </c>
      <c r="G26" s="323" t="s">
        <v>13319</v>
      </c>
      <c r="H26" s="136" t="s">
        <v>13320</v>
      </c>
    </row>
    <row r="27" spans="1:8" s="388" customFormat="1" ht="39.9" customHeight="1" x14ac:dyDescent="0.2">
      <c r="A27" s="245"/>
      <c r="B27" s="211" t="s">
        <v>6760</v>
      </c>
      <c r="C27" s="211"/>
      <c r="D27" s="211"/>
      <c r="E27" s="211"/>
      <c r="F27" s="211"/>
      <c r="G27" s="211"/>
      <c r="H27" s="211"/>
    </row>
    <row r="28" spans="1:8" ht="39.9" customHeight="1" thickBot="1" x14ac:dyDescent="0.25">
      <c r="B28" s="43" t="s">
        <v>5362</v>
      </c>
      <c r="C28" s="43" t="s">
        <v>5363</v>
      </c>
      <c r="D28" s="43" t="s">
        <v>5364</v>
      </c>
      <c r="E28" s="43" t="s">
        <v>5365</v>
      </c>
      <c r="F28" s="43" t="s">
        <v>5366</v>
      </c>
      <c r="G28" s="43" t="s">
        <v>5368</v>
      </c>
      <c r="H28" s="389" t="s">
        <v>5367</v>
      </c>
    </row>
    <row r="29" spans="1:8" ht="39.9" customHeight="1" thickTop="1" x14ac:dyDescent="0.2">
      <c r="A29" s="70">
        <v>1</v>
      </c>
      <c r="B29" s="88" t="str">
        <f>"企業内職人図鑑 私たちがつくっています。 1 スポーツ用品"</f>
        <v>企業内職人図鑑 私たちがつくっています。 1 スポーツ用品</v>
      </c>
      <c r="C29" s="88" t="s">
        <v>5407</v>
      </c>
      <c r="D29" s="131" t="str">
        <f>"同友館"</f>
        <v>同友館</v>
      </c>
      <c r="E29" s="131" t="str">
        <f>"2013.10"</f>
        <v>2013.10</v>
      </c>
      <c r="F29" s="88" t="s">
        <v>5392</v>
      </c>
      <c r="G29" s="174" t="s">
        <v>6761</v>
      </c>
      <c r="H29" s="134">
        <v>7180016268</v>
      </c>
    </row>
    <row r="30" spans="1:8" ht="39.9" customHeight="1" x14ac:dyDescent="0.2">
      <c r="A30" s="70">
        <v>2</v>
      </c>
      <c r="B30" s="88" t="str">
        <f>"企業内職人図鑑 私たちがつくっています。 2 楽器"</f>
        <v>企業内職人図鑑 私たちがつくっています。 2 楽器</v>
      </c>
      <c r="C30" s="88" t="s">
        <v>5407</v>
      </c>
      <c r="D30" s="131" t="str">
        <f>"同友館"</f>
        <v>同友館</v>
      </c>
      <c r="E30" s="131" t="str">
        <f>"2014.1"</f>
        <v>2014.1</v>
      </c>
      <c r="F30" s="88" t="s">
        <v>5392</v>
      </c>
      <c r="G30" s="174" t="s">
        <v>6762</v>
      </c>
      <c r="H30" s="137">
        <v>7180016276</v>
      </c>
    </row>
    <row r="31" spans="1:8" ht="39.9" customHeight="1" x14ac:dyDescent="0.2">
      <c r="A31" s="70">
        <v>3</v>
      </c>
      <c r="B31" s="88" t="str">
        <f>"企業内職人図鑑 私たちがつくっています。 3 食の周辺で"</f>
        <v>企業内職人図鑑 私たちがつくっています。 3 食の周辺で</v>
      </c>
      <c r="C31" s="88" t="s">
        <v>5407</v>
      </c>
      <c r="D31" s="131" t="str">
        <f>"同友館"</f>
        <v>同友館</v>
      </c>
      <c r="E31" s="131" t="str">
        <f>"2014.2"</f>
        <v>2014.2</v>
      </c>
      <c r="F31" s="88" t="s">
        <v>5392</v>
      </c>
      <c r="G31" s="174" t="s">
        <v>6763</v>
      </c>
      <c r="H31" s="88">
        <v>7180016284</v>
      </c>
    </row>
    <row r="32" spans="1:8" ht="39.9" customHeight="1" x14ac:dyDescent="0.2">
      <c r="A32" s="70">
        <v>4</v>
      </c>
      <c r="B32" s="88" t="str">
        <f>"世界に誇る!日本のものづくり図鑑 "</f>
        <v xml:space="preserve">世界に誇る!日本のものづくり図鑑 </v>
      </c>
      <c r="C32" s="88" t="s">
        <v>5408</v>
      </c>
      <c r="D32" s="131" t="str">
        <f>"金の星社"</f>
        <v>金の星社</v>
      </c>
      <c r="E32" s="131" t="str">
        <f>"2014.2"</f>
        <v>2014.2</v>
      </c>
      <c r="F32" s="88" t="s">
        <v>5392</v>
      </c>
      <c r="G32" s="174" t="s">
        <v>6764</v>
      </c>
      <c r="H32" s="67">
        <v>7180016292</v>
      </c>
    </row>
    <row r="33" spans="1:9" ht="39.9" customHeight="1" x14ac:dyDescent="0.2">
      <c r="A33" s="70">
        <v>5</v>
      </c>
      <c r="B33" s="88" t="s">
        <v>12780</v>
      </c>
      <c r="C33" s="88" t="s">
        <v>12778</v>
      </c>
      <c r="D33" s="131" t="s">
        <v>12779</v>
      </c>
      <c r="E33" s="350">
        <v>41913</v>
      </c>
      <c r="F33" s="88">
        <v>2015</v>
      </c>
      <c r="G33" s="174" t="s">
        <v>12783</v>
      </c>
      <c r="H33" s="88">
        <v>1123750570</v>
      </c>
    </row>
    <row r="34" spans="1:9" ht="39.9" customHeight="1" x14ac:dyDescent="0.2">
      <c r="A34" s="70">
        <v>6</v>
      </c>
      <c r="B34" s="88" t="s">
        <v>12782</v>
      </c>
      <c r="C34" s="88" t="s">
        <v>12778</v>
      </c>
      <c r="D34" s="131" t="s">
        <v>12779</v>
      </c>
      <c r="E34" s="350">
        <v>42005</v>
      </c>
      <c r="F34" s="88">
        <v>2015</v>
      </c>
      <c r="G34" s="174" t="s">
        <v>12792</v>
      </c>
      <c r="H34" s="88">
        <v>1123750588</v>
      </c>
    </row>
    <row r="35" spans="1:9" ht="39.9" customHeight="1" x14ac:dyDescent="0.2">
      <c r="A35" s="70">
        <v>7</v>
      </c>
      <c r="B35" s="88" t="s">
        <v>12781</v>
      </c>
      <c r="C35" s="88" t="s">
        <v>12778</v>
      </c>
      <c r="D35" s="131" t="s">
        <v>12779</v>
      </c>
      <c r="E35" s="350">
        <v>42036</v>
      </c>
      <c r="F35" s="88">
        <v>2015</v>
      </c>
      <c r="G35" s="174" t="s">
        <v>12784</v>
      </c>
      <c r="H35" s="88">
        <v>1123750596</v>
      </c>
    </row>
    <row r="36" spans="1:9" ht="39.9" customHeight="1" x14ac:dyDescent="0.2">
      <c r="A36" s="70">
        <v>8</v>
      </c>
      <c r="B36" s="88" t="s">
        <v>12793</v>
      </c>
      <c r="C36" s="88" t="s">
        <v>12778</v>
      </c>
      <c r="D36" s="131" t="s">
        <v>12779</v>
      </c>
      <c r="E36" s="350">
        <v>42278</v>
      </c>
      <c r="F36" s="88">
        <v>2017</v>
      </c>
      <c r="G36" s="174" t="s">
        <v>12785</v>
      </c>
      <c r="H36" s="88">
        <v>1123828616</v>
      </c>
    </row>
    <row r="37" spans="1:9" ht="39.9" customHeight="1" x14ac:dyDescent="0.2">
      <c r="A37" s="70">
        <v>9</v>
      </c>
      <c r="B37" s="88" t="s">
        <v>12794</v>
      </c>
      <c r="C37" s="88" t="s">
        <v>12778</v>
      </c>
      <c r="D37" s="131" t="s">
        <v>12779</v>
      </c>
      <c r="E37" s="350">
        <v>42370</v>
      </c>
      <c r="F37" s="88">
        <v>2017</v>
      </c>
      <c r="G37" s="174" t="s">
        <v>12786</v>
      </c>
      <c r="H37" s="88">
        <v>1123828624</v>
      </c>
    </row>
    <row r="38" spans="1:9" ht="39.9" customHeight="1" x14ac:dyDescent="0.2">
      <c r="A38" s="70">
        <v>10</v>
      </c>
      <c r="B38" s="88" t="s">
        <v>12795</v>
      </c>
      <c r="C38" s="88" t="s">
        <v>12778</v>
      </c>
      <c r="D38" s="131" t="s">
        <v>12779</v>
      </c>
      <c r="E38" s="350">
        <v>42370</v>
      </c>
      <c r="F38" s="88">
        <v>2017</v>
      </c>
      <c r="G38" s="174" t="s">
        <v>12787</v>
      </c>
      <c r="H38" s="88">
        <v>1123828632</v>
      </c>
    </row>
    <row r="39" spans="1:9" ht="39.9" customHeight="1" x14ac:dyDescent="0.2">
      <c r="A39" s="70">
        <v>11</v>
      </c>
      <c r="B39" s="88" t="s">
        <v>12796</v>
      </c>
      <c r="C39" s="88" t="s">
        <v>12778</v>
      </c>
      <c r="D39" s="131" t="s">
        <v>12779</v>
      </c>
      <c r="E39" s="350">
        <v>42644</v>
      </c>
      <c r="F39" s="88">
        <v>2017</v>
      </c>
      <c r="G39" s="174" t="s">
        <v>12788</v>
      </c>
      <c r="H39" s="88">
        <v>1123828640</v>
      </c>
    </row>
    <row r="40" spans="1:9" ht="39.9" customHeight="1" x14ac:dyDescent="0.2">
      <c r="A40" s="70">
        <v>12</v>
      </c>
      <c r="B40" s="88" t="s">
        <v>12797</v>
      </c>
      <c r="C40" s="88" t="s">
        <v>12778</v>
      </c>
      <c r="D40" s="131" t="s">
        <v>12779</v>
      </c>
      <c r="E40" s="350">
        <v>42736</v>
      </c>
      <c r="F40" s="88">
        <v>2017</v>
      </c>
      <c r="G40" s="174" t="s">
        <v>12789</v>
      </c>
      <c r="H40" s="88">
        <v>1123828657</v>
      </c>
    </row>
    <row r="41" spans="1:9" ht="39.9" customHeight="1" x14ac:dyDescent="0.2">
      <c r="A41" s="70">
        <v>13</v>
      </c>
      <c r="B41" s="88" t="s">
        <v>12798</v>
      </c>
      <c r="C41" s="88" t="s">
        <v>12778</v>
      </c>
      <c r="D41" s="131" t="s">
        <v>12779</v>
      </c>
      <c r="E41" s="350">
        <v>42767</v>
      </c>
      <c r="F41" s="88">
        <v>2017</v>
      </c>
      <c r="G41" s="174" t="s">
        <v>12790</v>
      </c>
      <c r="H41" s="88">
        <v>1123828665</v>
      </c>
    </row>
    <row r="42" spans="1:9" ht="39.9" customHeight="1" x14ac:dyDescent="0.2">
      <c r="A42" s="70">
        <v>14</v>
      </c>
      <c r="B42" s="88" t="s">
        <v>12799</v>
      </c>
      <c r="C42" s="88" t="s">
        <v>12778</v>
      </c>
      <c r="D42" s="131" t="s">
        <v>12779</v>
      </c>
      <c r="E42" s="350">
        <v>43040</v>
      </c>
      <c r="F42" s="88">
        <v>2017</v>
      </c>
      <c r="G42" s="174" t="s">
        <v>12791</v>
      </c>
      <c r="H42" s="67">
        <v>1123828673</v>
      </c>
    </row>
    <row r="43" spans="1:9" s="388" customFormat="1" ht="39.9" customHeight="1" x14ac:dyDescent="0.2">
      <c r="A43" s="245"/>
      <c r="B43" s="211" t="s">
        <v>10910</v>
      </c>
      <c r="C43" s="211"/>
      <c r="D43" s="211"/>
      <c r="E43" s="211"/>
      <c r="F43" s="211"/>
      <c r="G43" s="211"/>
      <c r="H43" s="211"/>
    </row>
    <row r="44" spans="1:9" ht="39.9" customHeight="1" thickBot="1" x14ac:dyDescent="0.25">
      <c r="B44" s="43" t="s">
        <v>5362</v>
      </c>
      <c r="C44" s="43" t="s">
        <v>5363</v>
      </c>
      <c r="D44" s="43" t="s">
        <v>5364</v>
      </c>
      <c r="E44" s="43" t="s">
        <v>5365</v>
      </c>
      <c r="F44" s="43" t="s">
        <v>5366</v>
      </c>
      <c r="G44" s="43" t="s">
        <v>5368</v>
      </c>
      <c r="H44" s="389" t="s">
        <v>5367</v>
      </c>
    </row>
    <row r="45" spans="1:9" ht="39.9" customHeight="1" thickTop="1" x14ac:dyDescent="0.2">
      <c r="A45" s="70">
        <v>1</v>
      </c>
      <c r="B45" s="88" t="s">
        <v>10913</v>
      </c>
      <c r="C45" s="88" t="s">
        <v>10915</v>
      </c>
      <c r="D45" s="131" t="s">
        <v>10918</v>
      </c>
      <c r="E45" s="131">
        <v>2018.12</v>
      </c>
      <c r="F45" s="88" t="s">
        <v>10917</v>
      </c>
      <c r="G45" s="174" t="s">
        <v>10919</v>
      </c>
      <c r="H45" s="134">
        <v>1123911727</v>
      </c>
      <c r="I45" s="175"/>
    </row>
    <row r="46" spans="1:9" ht="39.9" customHeight="1" x14ac:dyDescent="0.2">
      <c r="A46" s="70">
        <v>2</v>
      </c>
      <c r="B46" s="88" t="s">
        <v>10924</v>
      </c>
      <c r="C46" s="88" t="s">
        <v>10914</v>
      </c>
      <c r="D46" s="131" t="s">
        <v>221</v>
      </c>
      <c r="E46" s="131">
        <v>2019.1</v>
      </c>
      <c r="F46" s="88" t="s">
        <v>10916</v>
      </c>
      <c r="G46" s="174" t="s">
        <v>10920</v>
      </c>
      <c r="H46" s="135">
        <v>1123911735</v>
      </c>
      <c r="I46" s="175"/>
    </row>
    <row r="47" spans="1:9" ht="39.9" customHeight="1" x14ac:dyDescent="0.2">
      <c r="A47" s="70">
        <v>3</v>
      </c>
      <c r="B47" s="88" t="s">
        <v>10925</v>
      </c>
      <c r="C47" s="88" t="s">
        <v>10914</v>
      </c>
      <c r="D47" s="131" t="s">
        <v>221</v>
      </c>
      <c r="E47" s="131">
        <v>2019.2</v>
      </c>
      <c r="F47" s="88" t="s">
        <v>10916</v>
      </c>
      <c r="G47" s="174" t="s">
        <v>10921</v>
      </c>
      <c r="H47" s="137">
        <v>1123911743</v>
      </c>
      <c r="I47" s="175"/>
    </row>
    <row r="48" spans="1:9" ht="39.9" customHeight="1" x14ac:dyDescent="0.2">
      <c r="A48" s="70">
        <v>4</v>
      </c>
      <c r="B48" s="88" t="s">
        <v>10926</v>
      </c>
      <c r="C48" s="88" t="s">
        <v>10914</v>
      </c>
      <c r="D48" s="131" t="s">
        <v>221</v>
      </c>
      <c r="E48" s="131">
        <v>2019.2</v>
      </c>
      <c r="F48" s="88" t="s">
        <v>10916</v>
      </c>
      <c r="G48" s="174" t="s">
        <v>10922</v>
      </c>
      <c r="H48" s="67">
        <v>1123911750</v>
      </c>
      <c r="I48" s="175"/>
    </row>
    <row r="49" spans="1:9" ht="39.9" customHeight="1" x14ac:dyDescent="0.2">
      <c r="A49" s="70">
        <v>5</v>
      </c>
      <c r="B49" s="88" t="s">
        <v>10927</v>
      </c>
      <c r="C49" s="88" t="s">
        <v>10914</v>
      </c>
      <c r="D49" s="131" t="s">
        <v>221</v>
      </c>
      <c r="E49" s="131">
        <v>2019.2</v>
      </c>
      <c r="F49" s="88" t="s">
        <v>10916</v>
      </c>
      <c r="G49" s="174" t="s">
        <v>10923</v>
      </c>
      <c r="H49" s="67">
        <v>1123911768</v>
      </c>
      <c r="I49" s="175"/>
    </row>
  </sheetData>
  <phoneticPr fontId="5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&amp;C&amp;"-,太字"&amp;20特別貸出用図書セット(調べ学習用セット　ものづくり）</oddHeader>
  </headerFooter>
  <rowBreaks count="4" manualBreakCount="4">
    <brk id="8" max="16383" man="1"/>
    <brk id="18" max="16383" man="1"/>
    <brk id="26" max="16383" man="1"/>
    <brk id="42" max="1638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4"/>
    <pageSetUpPr fitToPage="1"/>
  </sheetPr>
  <dimension ref="A1:I157"/>
  <sheetViews>
    <sheetView view="pageBreakPreview" topLeftCell="A89" zoomScale="55" zoomScaleNormal="100" zoomScaleSheetLayoutView="55" workbookViewId="0">
      <selection activeCell="D102" sqref="D102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20.44140625" style="57" customWidth="1"/>
    <col min="6" max="6" width="14.21875" style="57" bestFit="1" customWidth="1"/>
    <col min="7" max="7" width="19" style="57" bestFit="1" customWidth="1"/>
    <col min="8" max="8" width="19.44140625" style="57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93</v>
      </c>
    </row>
    <row r="3" spans="1:8" ht="39.9" customHeight="1" thickBot="1" x14ac:dyDescent="0.25">
      <c r="A3" s="17"/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86" t="s">
        <v>5367</v>
      </c>
    </row>
    <row r="4" spans="1:8" ht="39.9" customHeight="1" thickTop="1" x14ac:dyDescent="0.2">
      <c r="A4" s="17">
        <v>1</v>
      </c>
      <c r="B4" s="17" t="s">
        <v>3420</v>
      </c>
      <c r="C4" s="17" t="s">
        <v>3421</v>
      </c>
      <c r="D4" s="17" t="s">
        <v>606</v>
      </c>
      <c r="E4" s="55">
        <v>35481</v>
      </c>
      <c r="F4" s="17" t="s">
        <v>667</v>
      </c>
      <c r="G4" s="17" t="s">
        <v>4131</v>
      </c>
      <c r="H4" s="100">
        <v>7180002649</v>
      </c>
    </row>
    <row r="5" spans="1:8" ht="39.9" customHeight="1" x14ac:dyDescent="0.2">
      <c r="A5" s="17">
        <v>2</v>
      </c>
      <c r="B5" s="17" t="s">
        <v>1455</v>
      </c>
      <c r="C5" s="17" t="s">
        <v>1456</v>
      </c>
      <c r="D5" s="17" t="s">
        <v>626</v>
      </c>
      <c r="E5" s="55">
        <v>38472</v>
      </c>
      <c r="F5" s="17" t="s">
        <v>667</v>
      </c>
      <c r="G5" s="17" t="s">
        <v>4132</v>
      </c>
      <c r="H5" s="100">
        <v>7180002656</v>
      </c>
    </row>
    <row r="6" spans="1:8" ht="39.9" customHeight="1" x14ac:dyDescent="0.2">
      <c r="A6" s="17">
        <v>3</v>
      </c>
      <c r="B6" s="17" t="s">
        <v>3422</v>
      </c>
      <c r="C6" s="17" t="s">
        <v>3423</v>
      </c>
      <c r="D6" s="17" t="s">
        <v>140</v>
      </c>
      <c r="E6" s="55">
        <v>40009</v>
      </c>
      <c r="F6" s="17" t="s">
        <v>667</v>
      </c>
      <c r="G6" s="17" t="s">
        <v>4133</v>
      </c>
      <c r="H6" s="100">
        <v>7180002664</v>
      </c>
    </row>
    <row r="7" spans="1:8" ht="39.9" customHeight="1" x14ac:dyDescent="0.2">
      <c r="A7" s="17">
        <v>4</v>
      </c>
      <c r="B7" s="17" t="s">
        <v>3424</v>
      </c>
      <c r="C7" s="17" t="s">
        <v>3425</v>
      </c>
      <c r="D7" s="17" t="s">
        <v>1373</v>
      </c>
      <c r="E7" s="56">
        <v>39845</v>
      </c>
      <c r="F7" s="17" t="s">
        <v>667</v>
      </c>
      <c r="G7" s="17" t="s">
        <v>4134</v>
      </c>
      <c r="H7" s="100">
        <v>7180002672</v>
      </c>
    </row>
    <row r="8" spans="1:8" ht="39.9" customHeight="1" x14ac:dyDescent="0.2">
      <c r="A8" s="17">
        <v>5</v>
      </c>
      <c r="B8" s="17" t="s">
        <v>3426</v>
      </c>
      <c r="C8" s="17" t="s">
        <v>3425</v>
      </c>
      <c r="D8" s="17" t="s">
        <v>1373</v>
      </c>
      <c r="E8" s="56">
        <v>39873</v>
      </c>
      <c r="F8" s="17" t="s">
        <v>667</v>
      </c>
      <c r="G8" s="17" t="s">
        <v>4135</v>
      </c>
      <c r="H8" s="100">
        <v>7180002680</v>
      </c>
    </row>
    <row r="9" spans="1:8" ht="39.9" customHeight="1" x14ac:dyDescent="0.2">
      <c r="A9" s="17">
        <v>6</v>
      </c>
      <c r="B9" s="17" t="s">
        <v>3427</v>
      </c>
      <c r="C9" s="17"/>
      <c r="D9" s="17" t="s">
        <v>1305</v>
      </c>
      <c r="E9" s="55">
        <v>37596</v>
      </c>
      <c r="F9" s="17" t="s">
        <v>667</v>
      </c>
      <c r="G9" s="17" t="s">
        <v>4136</v>
      </c>
      <c r="H9" s="100">
        <v>7180002698</v>
      </c>
    </row>
    <row r="10" spans="1:8" ht="39.9" customHeight="1" x14ac:dyDescent="0.2">
      <c r="A10" s="17">
        <v>7</v>
      </c>
      <c r="B10" s="17" t="s">
        <v>3428</v>
      </c>
      <c r="C10" s="17"/>
      <c r="D10" s="17" t="s">
        <v>1305</v>
      </c>
      <c r="E10" s="55">
        <v>37596</v>
      </c>
      <c r="F10" s="17" t="s">
        <v>667</v>
      </c>
      <c r="G10" s="17" t="s">
        <v>4137</v>
      </c>
      <c r="H10" s="100">
        <v>7180002706</v>
      </c>
    </row>
    <row r="11" spans="1:8" ht="39.9" customHeight="1" x14ac:dyDescent="0.2">
      <c r="A11" s="17">
        <v>8</v>
      </c>
      <c r="B11" s="17" t="s">
        <v>3429</v>
      </c>
      <c r="C11" s="17"/>
      <c r="D11" s="17" t="s">
        <v>1305</v>
      </c>
      <c r="E11" s="55">
        <v>37641</v>
      </c>
      <c r="F11" s="17" t="s">
        <v>667</v>
      </c>
      <c r="G11" s="17" t="s">
        <v>4138</v>
      </c>
      <c r="H11" s="100">
        <v>7180002714</v>
      </c>
    </row>
    <row r="12" spans="1:8" ht="39.9" customHeight="1" x14ac:dyDescent="0.2">
      <c r="A12" s="17">
        <v>9</v>
      </c>
      <c r="B12" s="17" t="s">
        <v>3430</v>
      </c>
      <c r="C12" s="17"/>
      <c r="D12" s="17" t="s">
        <v>1305</v>
      </c>
      <c r="E12" s="55">
        <v>37672</v>
      </c>
      <c r="F12" s="17" t="s">
        <v>667</v>
      </c>
      <c r="G12" s="17" t="s">
        <v>4139</v>
      </c>
      <c r="H12" s="100">
        <v>7180002722</v>
      </c>
    </row>
    <row r="13" spans="1:8" ht="39.9" customHeight="1" x14ac:dyDescent="0.2">
      <c r="A13" s="17">
        <v>10</v>
      </c>
      <c r="B13" s="17" t="s">
        <v>3431</v>
      </c>
      <c r="C13" s="17"/>
      <c r="D13" s="17" t="s">
        <v>1305</v>
      </c>
      <c r="E13" s="55">
        <v>37700</v>
      </c>
      <c r="F13" s="17" t="s">
        <v>667</v>
      </c>
      <c r="G13" s="17" t="s">
        <v>4140</v>
      </c>
      <c r="H13" s="100">
        <v>7180002730</v>
      </c>
    </row>
    <row r="14" spans="1:8" ht="39.9" customHeight="1" x14ac:dyDescent="0.2">
      <c r="A14" s="17">
        <v>11</v>
      </c>
      <c r="B14" s="17" t="s">
        <v>3432</v>
      </c>
      <c r="C14" s="17"/>
      <c r="D14" s="17" t="s">
        <v>1305</v>
      </c>
      <c r="E14" s="55">
        <v>37718</v>
      </c>
      <c r="F14" s="17" t="s">
        <v>667</v>
      </c>
      <c r="G14" s="17" t="s">
        <v>4141</v>
      </c>
      <c r="H14" s="100">
        <v>7180002748</v>
      </c>
    </row>
    <row r="15" spans="1:8" ht="39.9" customHeight="1" x14ac:dyDescent="0.2">
      <c r="A15" s="17">
        <v>12</v>
      </c>
      <c r="B15" s="17" t="s">
        <v>3433</v>
      </c>
      <c r="C15" s="17" t="s">
        <v>3434</v>
      </c>
      <c r="D15" s="17" t="s">
        <v>1373</v>
      </c>
      <c r="E15" s="55">
        <v>38193</v>
      </c>
      <c r="F15" s="17" t="s">
        <v>667</v>
      </c>
      <c r="G15" s="17" t="s">
        <v>4142</v>
      </c>
      <c r="H15" s="100">
        <v>7180002755</v>
      </c>
    </row>
    <row r="16" spans="1:8" ht="39.9" customHeight="1" x14ac:dyDescent="0.2">
      <c r="A16" s="17">
        <v>13</v>
      </c>
      <c r="B16" s="17" t="s">
        <v>3435</v>
      </c>
      <c r="C16" s="17" t="s">
        <v>3434</v>
      </c>
      <c r="D16" s="17" t="s">
        <v>1373</v>
      </c>
      <c r="E16" s="55">
        <v>38341</v>
      </c>
      <c r="F16" s="17" t="s">
        <v>667</v>
      </c>
      <c r="G16" s="17" t="s">
        <v>4143</v>
      </c>
      <c r="H16" s="100">
        <v>7180002763</v>
      </c>
    </row>
    <row r="17" spans="1:8" ht="39.9" customHeight="1" x14ac:dyDescent="0.2">
      <c r="A17" s="17">
        <v>14</v>
      </c>
      <c r="B17" s="17" t="s">
        <v>3436</v>
      </c>
      <c r="C17" s="17" t="s">
        <v>3434</v>
      </c>
      <c r="D17" s="17" t="s">
        <v>1373</v>
      </c>
      <c r="E17" s="55">
        <v>38341</v>
      </c>
      <c r="F17" s="17" t="s">
        <v>667</v>
      </c>
      <c r="G17" s="17" t="s">
        <v>4144</v>
      </c>
      <c r="H17" s="100">
        <v>7180002771</v>
      </c>
    </row>
    <row r="18" spans="1:8" ht="39.9" customHeight="1" x14ac:dyDescent="0.2">
      <c r="A18" s="17">
        <v>15</v>
      </c>
      <c r="B18" s="17" t="s">
        <v>3437</v>
      </c>
      <c r="C18" s="17" t="s">
        <v>3438</v>
      </c>
      <c r="D18" s="17" t="s">
        <v>3439</v>
      </c>
      <c r="E18" s="55">
        <v>38990</v>
      </c>
      <c r="F18" s="17" t="s">
        <v>667</v>
      </c>
      <c r="G18" s="17" t="s">
        <v>4145</v>
      </c>
      <c r="H18" s="100">
        <v>7180002789</v>
      </c>
    </row>
    <row r="19" spans="1:8" ht="39.9" customHeight="1" x14ac:dyDescent="0.2">
      <c r="A19" s="17">
        <v>16</v>
      </c>
      <c r="B19" s="17" t="s">
        <v>3440</v>
      </c>
      <c r="C19" s="17" t="s">
        <v>3441</v>
      </c>
      <c r="D19" s="17" t="s">
        <v>311</v>
      </c>
      <c r="E19" s="55">
        <v>39873</v>
      </c>
      <c r="F19" s="17" t="s">
        <v>667</v>
      </c>
      <c r="G19" s="17" t="s">
        <v>4146</v>
      </c>
      <c r="H19" s="100">
        <v>7180002797</v>
      </c>
    </row>
    <row r="20" spans="1:8" ht="39.9" customHeight="1" x14ac:dyDescent="0.2">
      <c r="A20" s="17">
        <v>17</v>
      </c>
      <c r="B20" s="17" t="s">
        <v>3442</v>
      </c>
      <c r="C20" s="17" t="s">
        <v>3441</v>
      </c>
      <c r="D20" s="17" t="s">
        <v>311</v>
      </c>
      <c r="E20" s="55">
        <v>39908</v>
      </c>
      <c r="F20" s="17" t="s">
        <v>667</v>
      </c>
      <c r="G20" s="17" t="s">
        <v>4147</v>
      </c>
      <c r="H20" s="100">
        <v>7180002805</v>
      </c>
    </row>
    <row r="21" spans="1:8" ht="39.9" customHeight="1" x14ac:dyDescent="0.2">
      <c r="A21" s="17">
        <v>18</v>
      </c>
      <c r="B21" s="17" t="s">
        <v>3443</v>
      </c>
      <c r="C21" s="17" t="s">
        <v>3441</v>
      </c>
      <c r="D21" s="17" t="s">
        <v>311</v>
      </c>
      <c r="E21" s="55">
        <v>39958</v>
      </c>
      <c r="F21" s="17" t="s">
        <v>667</v>
      </c>
      <c r="G21" s="17" t="s">
        <v>4148</v>
      </c>
      <c r="H21" s="100">
        <v>7180002813</v>
      </c>
    </row>
    <row r="22" spans="1:8" ht="39.9" customHeight="1" x14ac:dyDescent="0.2">
      <c r="A22" s="17">
        <v>19</v>
      </c>
      <c r="B22" s="17" t="s">
        <v>3444</v>
      </c>
      <c r="C22" s="17" t="s">
        <v>3445</v>
      </c>
      <c r="D22" s="17" t="s">
        <v>243</v>
      </c>
      <c r="E22" s="55">
        <v>38524</v>
      </c>
      <c r="F22" s="17" t="s">
        <v>667</v>
      </c>
      <c r="G22" s="17" t="s">
        <v>4149</v>
      </c>
      <c r="H22" s="100">
        <v>7180002821</v>
      </c>
    </row>
    <row r="23" spans="1:8" ht="39.9" customHeight="1" x14ac:dyDescent="0.2">
      <c r="A23" s="17">
        <v>20</v>
      </c>
      <c r="B23" s="17" t="s">
        <v>3446</v>
      </c>
      <c r="C23" s="17" t="s">
        <v>3447</v>
      </c>
      <c r="D23" s="17" t="s">
        <v>233</v>
      </c>
      <c r="E23" s="56">
        <v>38534</v>
      </c>
      <c r="F23" s="17" t="s">
        <v>667</v>
      </c>
      <c r="G23" s="17" t="s">
        <v>4150</v>
      </c>
      <c r="H23" s="100">
        <v>7180002839</v>
      </c>
    </row>
    <row r="24" spans="1:8" ht="39.9" customHeight="1" x14ac:dyDescent="0.2">
      <c r="A24" s="17">
        <v>21</v>
      </c>
      <c r="B24" s="17" t="s">
        <v>13321</v>
      </c>
      <c r="C24" s="17" t="s">
        <v>13322</v>
      </c>
      <c r="D24" s="17" t="s">
        <v>9359</v>
      </c>
      <c r="E24" s="55">
        <v>43132</v>
      </c>
      <c r="F24" s="17">
        <v>2021</v>
      </c>
      <c r="G24" s="17" t="s">
        <v>13323</v>
      </c>
      <c r="H24" s="100" t="s">
        <v>13324</v>
      </c>
    </row>
    <row r="25" spans="1:8" ht="39.9" customHeight="1" x14ac:dyDescent="0.2">
      <c r="A25" s="17">
        <v>22</v>
      </c>
      <c r="B25" s="17" t="s">
        <v>13325</v>
      </c>
      <c r="C25" s="17" t="s">
        <v>13326</v>
      </c>
      <c r="D25" s="17" t="s">
        <v>140</v>
      </c>
      <c r="E25" s="56" t="s">
        <v>11532</v>
      </c>
      <c r="F25" s="17">
        <v>2021</v>
      </c>
      <c r="G25" s="17" t="s">
        <v>13327</v>
      </c>
      <c r="H25" s="100" t="s">
        <v>13328</v>
      </c>
    </row>
    <row r="26" spans="1:8" ht="39.9" customHeight="1" x14ac:dyDescent="0.2">
      <c r="B26" s="192" t="s">
        <v>94</v>
      </c>
    </row>
    <row r="27" spans="1:8" ht="39.9" customHeight="1" thickBot="1" x14ac:dyDescent="0.25">
      <c r="A27" s="17"/>
      <c r="B27" s="13" t="s">
        <v>5362</v>
      </c>
      <c r="C27" s="13" t="s">
        <v>5363</v>
      </c>
      <c r="D27" s="13" t="s">
        <v>5364</v>
      </c>
      <c r="E27" s="13" t="s">
        <v>5365</v>
      </c>
      <c r="F27" s="13" t="s">
        <v>5366</v>
      </c>
      <c r="G27" s="13" t="s">
        <v>5368</v>
      </c>
      <c r="H27" s="186" t="s">
        <v>5367</v>
      </c>
    </row>
    <row r="28" spans="1:8" ht="39.9" customHeight="1" thickTop="1" x14ac:dyDescent="0.2">
      <c r="A28" s="17">
        <v>1</v>
      </c>
      <c r="B28" s="17" t="s">
        <v>3448</v>
      </c>
      <c r="C28" s="17"/>
      <c r="D28" s="17" t="s">
        <v>1373</v>
      </c>
      <c r="E28" s="56">
        <v>40210</v>
      </c>
      <c r="F28" s="17" t="s">
        <v>667</v>
      </c>
      <c r="G28" s="17" t="s">
        <v>4151</v>
      </c>
      <c r="H28" s="100">
        <v>7180004751</v>
      </c>
    </row>
    <row r="29" spans="1:8" ht="39.9" customHeight="1" x14ac:dyDescent="0.2">
      <c r="A29" s="17">
        <v>2</v>
      </c>
      <c r="B29" s="17" t="s">
        <v>3449</v>
      </c>
      <c r="C29" s="17"/>
      <c r="D29" s="17" t="s">
        <v>1373</v>
      </c>
      <c r="E29" s="56">
        <v>40238</v>
      </c>
      <c r="F29" s="17" t="s">
        <v>667</v>
      </c>
      <c r="G29" s="17" t="s">
        <v>4152</v>
      </c>
      <c r="H29" s="100">
        <v>7180004769</v>
      </c>
    </row>
    <row r="30" spans="1:8" ht="39.9" customHeight="1" x14ac:dyDescent="0.2">
      <c r="A30" s="17">
        <v>3</v>
      </c>
      <c r="B30" s="17" t="s">
        <v>3450</v>
      </c>
      <c r="C30" s="17"/>
      <c r="D30" s="17" t="s">
        <v>1373</v>
      </c>
      <c r="E30" s="56">
        <v>40269</v>
      </c>
      <c r="F30" s="17" t="s">
        <v>667</v>
      </c>
      <c r="G30" s="17" t="s">
        <v>4153</v>
      </c>
      <c r="H30" s="100">
        <v>7180004777</v>
      </c>
    </row>
    <row r="31" spans="1:8" ht="39.9" customHeight="1" x14ac:dyDescent="0.2">
      <c r="A31" s="17">
        <v>4</v>
      </c>
      <c r="B31" s="17" t="s">
        <v>3451</v>
      </c>
      <c r="C31" s="17"/>
      <c r="D31" s="17" t="s">
        <v>1373</v>
      </c>
      <c r="E31" s="56">
        <v>40269</v>
      </c>
      <c r="F31" s="17" t="s">
        <v>667</v>
      </c>
      <c r="G31" s="17" t="s">
        <v>4154</v>
      </c>
      <c r="H31" s="100">
        <v>7180004785</v>
      </c>
    </row>
    <row r="32" spans="1:8" ht="39.9" customHeight="1" x14ac:dyDescent="0.2">
      <c r="A32" s="17">
        <v>5</v>
      </c>
      <c r="B32" s="17" t="s">
        <v>3452</v>
      </c>
      <c r="C32" s="17"/>
      <c r="D32" s="17" t="s">
        <v>1373</v>
      </c>
      <c r="E32" s="56">
        <v>40269</v>
      </c>
      <c r="F32" s="17" t="s">
        <v>667</v>
      </c>
      <c r="G32" s="17" t="s">
        <v>4155</v>
      </c>
      <c r="H32" s="100">
        <v>7180004793</v>
      </c>
    </row>
    <row r="33" spans="1:8" ht="39.9" customHeight="1" x14ac:dyDescent="0.2">
      <c r="B33" s="192" t="s">
        <v>95</v>
      </c>
    </row>
    <row r="34" spans="1:8" ht="39.9" customHeight="1" thickBot="1" x14ac:dyDescent="0.25">
      <c r="A34" s="17"/>
      <c r="B34" s="13" t="s">
        <v>5362</v>
      </c>
      <c r="C34" s="13" t="s">
        <v>5363</v>
      </c>
      <c r="D34" s="13" t="s">
        <v>5364</v>
      </c>
      <c r="E34" s="13" t="s">
        <v>5365</v>
      </c>
      <c r="F34" s="13" t="s">
        <v>5366</v>
      </c>
      <c r="G34" s="13" t="s">
        <v>5368</v>
      </c>
      <c r="H34" s="13" t="s">
        <v>5367</v>
      </c>
    </row>
    <row r="35" spans="1:8" ht="53.25" customHeight="1" thickTop="1" x14ac:dyDescent="0.2">
      <c r="A35" s="17">
        <v>1</v>
      </c>
      <c r="B35" s="17" t="s">
        <v>3453</v>
      </c>
      <c r="C35" s="17" t="s">
        <v>3454</v>
      </c>
      <c r="D35" s="17" t="s">
        <v>1619</v>
      </c>
      <c r="E35" s="56">
        <v>40878</v>
      </c>
      <c r="F35" s="17" t="s">
        <v>765</v>
      </c>
      <c r="G35" s="17" t="s">
        <v>4156</v>
      </c>
      <c r="H35" s="17">
        <v>7180012986</v>
      </c>
    </row>
    <row r="36" spans="1:8" ht="53.25" customHeight="1" x14ac:dyDescent="0.2">
      <c r="A36" s="17">
        <v>2</v>
      </c>
      <c r="B36" s="17" t="s">
        <v>3455</v>
      </c>
      <c r="C36" s="17" t="s">
        <v>3454</v>
      </c>
      <c r="D36" s="17" t="s">
        <v>1619</v>
      </c>
      <c r="E36" s="56">
        <v>40909</v>
      </c>
      <c r="F36" s="17" t="s">
        <v>765</v>
      </c>
      <c r="G36" s="17" t="s">
        <v>4157</v>
      </c>
      <c r="H36" s="17">
        <v>7180012994</v>
      </c>
    </row>
    <row r="37" spans="1:8" ht="53.25" customHeight="1" x14ac:dyDescent="0.2">
      <c r="A37" s="17">
        <v>3</v>
      </c>
      <c r="B37" s="17" t="s">
        <v>3456</v>
      </c>
      <c r="C37" s="17" t="s">
        <v>3454</v>
      </c>
      <c r="D37" s="17" t="s">
        <v>1619</v>
      </c>
      <c r="E37" s="56">
        <v>40909</v>
      </c>
      <c r="F37" s="17" t="s">
        <v>765</v>
      </c>
      <c r="G37" s="17" t="s">
        <v>4158</v>
      </c>
      <c r="H37" s="17">
        <v>7180013000</v>
      </c>
    </row>
    <row r="38" spans="1:8" ht="53.25" customHeight="1" x14ac:dyDescent="0.2">
      <c r="A38" s="17">
        <v>4</v>
      </c>
      <c r="B38" s="17" t="s">
        <v>3457</v>
      </c>
      <c r="C38" s="17" t="s">
        <v>3454</v>
      </c>
      <c r="D38" s="17" t="s">
        <v>1619</v>
      </c>
      <c r="E38" s="56">
        <v>40940</v>
      </c>
      <c r="F38" s="17" t="s">
        <v>765</v>
      </c>
      <c r="G38" s="17" t="s">
        <v>4159</v>
      </c>
      <c r="H38" s="17">
        <v>7180013018</v>
      </c>
    </row>
    <row r="39" spans="1:8" ht="53.25" customHeight="1" x14ac:dyDescent="0.2">
      <c r="A39" s="17">
        <v>5</v>
      </c>
      <c r="B39" s="17" t="s">
        <v>3458</v>
      </c>
      <c r="C39" s="17" t="s">
        <v>3454</v>
      </c>
      <c r="D39" s="17" t="s">
        <v>1619</v>
      </c>
      <c r="E39" s="56">
        <v>40969</v>
      </c>
      <c r="F39" s="17" t="s">
        <v>765</v>
      </c>
      <c r="G39" s="17" t="s">
        <v>4160</v>
      </c>
      <c r="H39" s="17">
        <v>7180013026</v>
      </c>
    </row>
    <row r="40" spans="1:8" ht="39.9" customHeight="1" x14ac:dyDescent="0.2">
      <c r="B40" s="192" t="s">
        <v>5444</v>
      </c>
    </row>
    <row r="41" spans="1:8" ht="39.9" customHeight="1" thickBot="1" x14ac:dyDescent="0.25">
      <c r="A41" s="17"/>
      <c r="B41" s="13" t="s">
        <v>5362</v>
      </c>
      <c r="C41" s="13" t="s">
        <v>5363</v>
      </c>
      <c r="D41" s="13" t="s">
        <v>5364</v>
      </c>
      <c r="E41" s="13" t="s">
        <v>5365</v>
      </c>
      <c r="F41" s="13" t="s">
        <v>5366</v>
      </c>
      <c r="G41" s="13" t="s">
        <v>5368</v>
      </c>
      <c r="H41" s="13" t="s">
        <v>5367</v>
      </c>
    </row>
    <row r="42" spans="1:8" ht="39.9" customHeight="1" thickTop="1" x14ac:dyDescent="0.2">
      <c r="A42" s="17">
        <v>1</v>
      </c>
      <c r="B42" s="83" t="str">
        <f>"平和を考える戦争遺物 1 子どもたちと戦争"</f>
        <v>平和を考える戦争遺物 1 子どもたちと戦争</v>
      </c>
      <c r="C42" s="83" t="str">
        <f>""</f>
        <v/>
      </c>
      <c r="D42" s="83" t="str">
        <f t="shared" ref="D42:D49" si="0">"汐文社"</f>
        <v>汐文社</v>
      </c>
      <c r="E42" s="83" t="str">
        <f>"2013.6"</f>
        <v>2013.6</v>
      </c>
      <c r="F42" s="60" t="s">
        <v>5428</v>
      </c>
      <c r="G42" s="346" t="s">
        <v>6725</v>
      </c>
      <c r="H42" s="108">
        <v>7180016664</v>
      </c>
    </row>
    <row r="43" spans="1:8" ht="39.9" customHeight="1" x14ac:dyDescent="0.2">
      <c r="A43" s="17">
        <v>2</v>
      </c>
      <c r="B43" s="17" t="str">
        <f>"平和を考える戦争遺物 2 ある兵士の歩み"</f>
        <v>平和を考える戦争遺物 2 ある兵士の歩み</v>
      </c>
      <c r="C43" s="17" t="str">
        <f>""</f>
        <v/>
      </c>
      <c r="D43" s="17" t="str">
        <f t="shared" si="0"/>
        <v>汐文社</v>
      </c>
      <c r="E43" s="17" t="str">
        <f>"2013.10"</f>
        <v>2013.10</v>
      </c>
      <c r="F43" s="17" t="s">
        <v>5428</v>
      </c>
      <c r="G43" s="132" t="s">
        <v>6726</v>
      </c>
      <c r="H43" s="108">
        <v>7180016672</v>
      </c>
    </row>
    <row r="44" spans="1:8" ht="39.9" customHeight="1" x14ac:dyDescent="0.2">
      <c r="A44" s="17">
        <v>3</v>
      </c>
      <c r="B44" s="17" t="str">
        <f>"平和を考える戦争遺物 3 女たちの戦争"</f>
        <v>平和を考える戦争遺物 3 女たちの戦争</v>
      </c>
      <c r="C44" s="17" t="str">
        <f>""</f>
        <v/>
      </c>
      <c r="D44" s="17" t="str">
        <f t="shared" si="0"/>
        <v>汐文社</v>
      </c>
      <c r="E44" s="17" t="str">
        <f>"2013.12"</f>
        <v>2013.12</v>
      </c>
      <c r="F44" s="17" t="s">
        <v>5392</v>
      </c>
      <c r="G44" s="132" t="s">
        <v>6727</v>
      </c>
      <c r="H44" s="108">
        <v>7180016680</v>
      </c>
    </row>
    <row r="45" spans="1:8" ht="39.9" customHeight="1" x14ac:dyDescent="0.2">
      <c r="A45" s="17">
        <v>4</v>
      </c>
      <c r="B45" s="17" t="str">
        <f>"平和を考える戦争遺物 4 沖縄戦と米軍占領"</f>
        <v>平和を考える戦争遺物 4 沖縄戦と米軍占領</v>
      </c>
      <c r="C45" s="17"/>
      <c r="D45" s="17" t="str">
        <f t="shared" si="0"/>
        <v>汐文社</v>
      </c>
      <c r="E45" s="17" t="str">
        <f>"2014.3"</f>
        <v>2014.3</v>
      </c>
      <c r="F45" s="17" t="s">
        <v>5392</v>
      </c>
      <c r="G45" s="132" t="s">
        <v>6728</v>
      </c>
      <c r="H45" s="108">
        <v>7180016698</v>
      </c>
    </row>
    <row r="46" spans="1:8" ht="39.9" customHeight="1" x14ac:dyDescent="0.2">
      <c r="A46" s="17">
        <v>5</v>
      </c>
      <c r="B46" s="17" t="str">
        <f>"平和を考える戦争遺物 5 広島・長崎・空襲"</f>
        <v>平和を考える戦争遺物 5 広島・長崎・空襲</v>
      </c>
      <c r="C46" s="17"/>
      <c r="D46" s="17" t="str">
        <f t="shared" si="0"/>
        <v>汐文社</v>
      </c>
      <c r="E46" s="17" t="str">
        <f>"2014.3"</f>
        <v>2014.3</v>
      </c>
      <c r="F46" s="17" t="s">
        <v>5392</v>
      </c>
      <c r="G46" s="132" t="s">
        <v>6729</v>
      </c>
      <c r="H46" s="108">
        <v>7180016706</v>
      </c>
    </row>
    <row r="47" spans="1:8" ht="39.9" customHeight="1" x14ac:dyDescent="0.2">
      <c r="A47" s="17">
        <v>6</v>
      </c>
      <c r="B47" s="17" t="str">
        <f>"平和学習に役立つ戦跡ガイド 1 ヒロシマ"</f>
        <v>平和学習に役立つ戦跡ガイド 1 ヒロシマ</v>
      </c>
      <c r="C47" s="17" t="s">
        <v>5445</v>
      </c>
      <c r="D47" s="17" t="str">
        <f t="shared" si="0"/>
        <v>汐文社</v>
      </c>
      <c r="E47" s="17" t="str">
        <f>"2014.7"</f>
        <v>2014.7</v>
      </c>
      <c r="F47" s="17" t="s">
        <v>5392</v>
      </c>
      <c r="G47" s="132" t="s">
        <v>6730</v>
      </c>
      <c r="H47" s="108">
        <v>7180016714</v>
      </c>
    </row>
    <row r="48" spans="1:8" ht="39.9" customHeight="1" x14ac:dyDescent="0.2">
      <c r="A48" s="17">
        <v>7</v>
      </c>
      <c r="B48" s="17" t="str">
        <f>"平和学習に役立つ戦跡ガイド 2 ナガサキ"</f>
        <v>平和学習に役立つ戦跡ガイド 2 ナガサキ</v>
      </c>
      <c r="C48" s="17" t="s">
        <v>5445</v>
      </c>
      <c r="D48" s="17" t="str">
        <f t="shared" si="0"/>
        <v>汐文社</v>
      </c>
      <c r="E48" s="17" t="str">
        <f>"2014.7"</f>
        <v>2014.7</v>
      </c>
      <c r="F48" s="17" t="s">
        <v>5392</v>
      </c>
      <c r="G48" s="132" t="s">
        <v>6731</v>
      </c>
      <c r="H48" s="108">
        <v>7180016722</v>
      </c>
    </row>
    <row r="49" spans="1:8" ht="39.9" customHeight="1" x14ac:dyDescent="0.2">
      <c r="A49" s="17">
        <v>8</v>
      </c>
      <c r="B49" s="78" t="str">
        <f>"平和学習に役立つ戦跡ガイド 3 オキナワ"</f>
        <v>平和学習に役立つ戦跡ガイド 3 オキナワ</v>
      </c>
      <c r="C49" s="78" t="s">
        <v>6721</v>
      </c>
      <c r="D49" s="78" t="str">
        <f t="shared" si="0"/>
        <v>汐文社</v>
      </c>
      <c r="E49" s="78" t="str">
        <f>"2014.7"</f>
        <v>2014.7</v>
      </c>
      <c r="F49" s="78" t="s">
        <v>5392</v>
      </c>
      <c r="G49" s="391" t="s">
        <v>6732</v>
      </c>
      <c r="H49" s="113">
        <v>7180016730</v>
      </c>
    </row>
    <row r="50" spans="1:8" ht="39.9" customHeight="1" x14ac:dyDescent="0.2">
      <c r="A50" s="17">
        <v>9</v>
      </c>
      <c r="B50" s="34" t="s">
        <v>6722</v>
      </c>
      <c r="C50" s="34" t="s">
        <v>6723</v>
      </c>
      <c r="D50" s="34" t="s">
        <v>5549</v>
      </c>
      <c r="E50" s="34" t="str">
        <f>"2014.6"</f>
        <v>2014.6</v>
      </c>
      <c r="F50" s="17" t="s">
        <v>6724</v>
      </c>
      <c r="G50" s="362" t="s">
        <v>6733</v>
      </c>
      <c r="H50" s="17">
        <v>7180027075</v>
      </c>
    </row>
    <row r="51" spans="1:8" ht="39.9" customHeight="1" x14ac:dyDescent="0.2">
      <c r="A51" s="93"/>
      <c r="B51" s="211" t="s">
        <v>8085</v>
      </c>
      <c r="C51" s="212"/>
      <c r="D51" s="212"/>
      <c r="E51" s="212"/>
      <c r="F51" s="212"/>
      <c r="G51" s="212"/>
      <c r="H51" s="212"/>
    </row>
    <row r="52" spans="1:8" ht="39.9" customHeight="1" thickBot="1" x14ac:dyDescent="0.25">
      <c r="A52" s="93"/>
      <c r="B52" s="43" t="s">
        <v>8086</v>
      </c>
      <c r="C52" s="43" t="s">
        <v>5363</v>
      </c>
      <c r="D52" s="43" t="s">
        <v>5364</v>
      </c>
      <c r="E52" s="43" t="s">
        <v>5365</v>
      </c>
      <c r="F52" s="43" t="s">
        <v>5366</v>
      </c>
      <c r="G52" s="43" t="s">
        <v>8087</v>
      </c>
      <c r="H52" s="389" t="s">
        <v>5367</v>
      </c>
    </row>
    <row r="53" spans="1:8" ht="39.9" customHeight="1" thickTop="1" x14ac:dyDescent="0.2">
      <c r="A53" s="93">
        <v>1</v>
      </c>
      <c r="B53" s="139" t="s">
        <v>8053</v>
      </c>
      <c r="C53" s="139" t="s">
        <v>6945</v>
      </c>
      <c r="D53" s="139" t="s">
        <v>1373</v>
      </c>
      <c r="E53" s="139" t="s">
        <v>7145</v>
      </c>
      <c r="F53" s="91" t="s">
        <v>6947</v>
      </c>
      <c r="G53" s="346" t="s">
        <v>8054</v>
      </c>
      <c r="H53" s="135" t="s">
        <v>8055</v>
      </c>
    </row>
    <row r="54" spans="1:8" ht="39.9" customHeight="1" x14ac:dyDescent="0.2">
      <c r="A54" s="93">
        <v>2</v>
      </c>
      <c r="B54" s="88" t="s">
        <v>8056</v>
      </c>
      <c r="C54" s="88" t="s">
        <v>6945</v>
      </c>
      <c r="D54" s="88" t="s">
        <v>1373</v>
      </c>
      <c r="E54" s="88" t="s">
        <v>6973</v>
      </c>
      <c r="F54" s="88" t="s">
        <v>6947</v>
      </c>
      <c r="G54" s="132" t="s">
        <v>8057</v>
      </c>
      <c r="H54" s="135" t="s">
        <v>8058</v>
      </c>
    </row>
    <row r="55" spans="1:8" ht="39.9" customHeight="1" x14ac:dyDescent="0.2">
      <c r="A55" s="93">
        <v>3</v>
      </c>
      <c r="B55" s="88" t="s">
        <v>8059</v>
      </c>
      <c r="C55" s="88" t="s">
        <v>6945</v>
      </c>
      <c r="D55" s="88" t="s">
        <v>1373</v>
      </c>
      <c r="E55" s="88" t="s">
        <v>7041</v>
      </c>
      <c r="F55" s="88" t="s">
        <v>6947</v>
      </c>
      <c r="G55" s="132" t="s">
        <v>8060</v>
      </c>
      <c r="H55" s="135" t="s">
        <v>8061</v>
      </c>
    </row>
    <row r="56" spans="1:8" ht="39.9" customHeight="1" x14ac:dyDescent="0.2">
      <c r="A56" s="93">
        <v>4</v>
      </c>
      <c r="B56" s="88" t="s">
        <v>8062</v>
      </c>
      <c r="C56" s="88" t="s">
        <v>6945</v>
      </c>
      <c r="D56" s="88" t="s">
        <v>1373</v>
      </c>
      <c r="E56" s="88" t="s">
        <v>6974</v>
      </c>
      <c r="F56" s="88" t="s">
        <v>6947</v>
      </c>
      <c r="G56" s="132" t="s">
        <v>8063</v>
      </c>
      <c r="H56" s="135" t="s">
        <v>8064</v>
      </c>
    </row>
    <row r="57" spans="1:8" ht="39.9" customHeight="1" x14ac:dyDescent="0.2">
      <c r="A57" s="93">
        <v>5</v>
      </c>
      <c r="B57" s="88" t="s">
        <v>8065</v>
      </c>
      <c r="C57" s="88" t="s">
        <v>6945</v>
      </c>
      <c r="D57" s="88" t="s">
        <v>1373</v>
      </c>
      <c r="E57" s="88" t="s">
        <v>6974</v>
      </c>
      <c r="F57" s="88" t="s">
        <v>6947</v>
      </c>
      <c r="G57" s="132" t="s">
        <v>8066</v>
      </c>
      <c r="H57" s="135" t="s">
        <v>8067</v>
      </c>
    </row>
    <row r="58" spans="1:8" ht="39.9" customHeight="1" x14ac:dyDescent="0.2">
      <c r="A58" s="93"/>
      <c r="B58" s="211" t="s">
        <v>8068</v>
      </c>
      <c r="C58" s="212"/>
      <c r="D58" s="212"/>
      <c r="E58" s="212"/>
      <c r="F58" s="212"/>
      <c r="G58" s="212"/>
      <c r="H58" s="212"/>
    </row>
    <row r="59" spans="1:8" ht="39.9" customHeight="1" thickBot="1" x14ac:dyDescent="0.25">
      <c r="A59" s="93"/>
      <c r="B59" s="43" t="s">
        <v>5362</v>
      </c>
      <c r="C59" s="43" t="s">
        <v>5363</v>
      </c>
      <c r="D59" s="43" t="s">
        <v>5364</v>
      </c>
      <c r="E59" s="43" t="s">
        <v>5365</v>
      </c>
      <c r="F59" s="43" t="s">
        <v>5366</v>
      </c>
      <c r="G59" s="43" t="s">
        <v>5368</v>
      </c>
      <c r="H59" s="43" t="s">
        <v>5367</v>
      </c>
    </row>
    <row r="60" spans="1:8" ht="39.9" customHeight="1" thickTop="1" x14ac:dyDescent="0.2">
      <c r="A60" s="93">
        <v>1</v>
      </c>
      <c r="B60" s="139" t="s">
        <v>8069</v>
      </c>
      <c r="C60" s="139" t="s">
        <v>8070</v>
      </c>
      <c r="D60" s="139" t="s">
        <v>311</v>
      </c>
      <c r="E60" s="139" t="s">
        <v>6971</v>
      </c>
      <c r="F60" s="91" t="s">
        <v>6947</v>
      </c>
      <c r="G60" s="346" t="s">
        <v>8071</v>
      </c>
      <c r="H60" s="141" t="s">
        <v>8072</v>
      </c>
    </row>
    <row r="61" spans="1:8" ht="39.9" customHeight="1" x14ac:dyDescent="0.2">
      <c r="A61" s="93">
        <v>2</v>
      </c>
      <c r="B61" s="88" t="s">
        <v>8073</v>
      </c>
      <c r="C61" s="88" t="s">
        <v>8070</v>
      </c>
      <c r="D61" s="88" t="s">
        <v>311</v>
      </c>
      <c r="E61" s="88" t="s">
        <v>6974</v>
      </c>
      <c r="F61" s="88" t="s">
        <v>6947</v>
      </c>
      <c r="G61" s="132" t="s">
        <v>8074</v>
      </c>
      <c r="H61" s="141" t="s">
        <v>8075</v>
      </c>
    </row>
    <row r="62" spans="1:8" ht="39.9" customHeight="1" x14ac:dyDescent="0.2">
      <c r="A62" s="93">
        <v>3</v>
      </c>
      <c r="B62" s="88" t="s">
        <v>8076</v>
      </c>
      <c r="C62" s="88" t="s">
        <v>8070</v>
      </c>
      <c r="D62" s="88" t="s">
        <v>311</v>
      </c>
      <c r="E62" s="88" t="s">
        <v>6974</v>
      </c>
      <c r="F62" s="88" t="s">
        <v>6947</v>
      </c>
      <c r="G62" s="132" t="s">
        <v>8077</v>
      </c>
      <c r="H62" s="141" t="s">
        <v>8078</v>
      </c>
    </row>
    <row r="63" spans="1:8" ht="39.9" customHeight="1" x14ac:dyDescent="0.2">
      <c r="A63" s="93">
        <v>4</v>
      </c>
      <c r="B63" s="88" t="s">
        <v>8079</v>
      </c>
      <c r="C63" s="88" t="s">
        <v>8070</v>
      </c>
      <c r="D63" s="88" t="s">
        <v>311</v>
      </c>
      <c r="E63" s="88" t="s">
        <v>6974</v>
      </c>
      <c r="F63" s="88" t="s">
        <v>6947</v>
      </c>
      <c r="G63" s="132" t="s">
        <v>8080</v>
      </c>
      <c r="H63" s="141" t="s">
        <v>8081</v>
      </c>
    </row>
    <row r="64" spans="1:8" ht="39.9" customHeight="1" x14ac:dyDescent="0.2">
      <c r="A64" s="93">
        <v>5</v>
      </c>
      <c r="B64" s="88" t="s">
        <v>8082</v>
      </c>
      <c r="C64" s="88" t="s">
        <v>8070</v>
      </c>
      <c r="D64" s="88" t="s">
        <v>311</v>
      </c>
      <c r="E64" s="88" t="s">
        <v>6974</v>
      </c>
      <c r="F64" s="88" t="s">
        <v>6947</v>
      </c>
      <c r="G64" s="132" t="s">
        <v>8083</v>
      </c>
      <c r="H64" s="141" t="s">
        <v>8084</v>
      </c>
    </row>
    <row r="65" spans="1:9" ht="39.9" customHeight="1" x14ac:dyDescent="0.2">
      <c r="A65" s="93"/>
      <c r="B65" s="211" t="s">
        <v>10885</v>
      </c>
      <c r="C65" s="212"/>
      <c r="D65" s="212"/>
      <c r="E65" s="212"/>
      <c r="F65" s="212"/>
      <c r="G65" s="212"/>
      <c r="H65" s="212"/>
    </row>
    <row r="66" spans="1:9" ht="39.9" customHeight="1" thickBot="1" x14ac:dyDescent="0.25">
      <c r="A66" s="93"/>
      <c r="B66" s="43" t="s">
        <v>5362</v>
      </c>
      <c r="C66" s="43" t="s">
        <v>5363</v>
      </c>
      <c r="D66" s="43" t="s">
        <v>5364</v>
      </c>
      <c r="E66" s="43" t="s">
        <v>5365</v>
      </c>
      <c r="F66" s="43" t="s">
        <v>5366</v>
      </c>
      <c r="G66" s="43" t="s">
        <v>5368</v>
      </c>
      <c r="H66" s="43" t="s">
        <v>5367</v>
      </c>
    </row>
    <row r="67" spans="1:9" ht="39.9" customHeight="1" thickTop="1" x14ac:dyDescent="0.2">
      <c r="A67" s="93">
        <v>1</v>
      </c>
      <c r="B67" s="139" t="s">
        <v>10886</v>
      </c>
      <c r="C67" s="139"/>
      <c r="D67" s="139" t="s">
        <v>10887</v>
      </c>
      <c r="E67" s="133">
        <v>2017.11</v>
      </c>
      <c r="F67" s="91" t="s">
        <v>10888</v>
      </c>
      <c r="G67" s="346" t="s">
        <v>10889</v>
      </c>
      <c r="H67" s="141">
        <v>1123911826</v>
      </c>
      <c r="I67" s="285"/>
    </row>
    <row r="68" spans="1:9" ht="39.9" customHeight="1" x14ac:dyDescent="0.2">
      <c r="A68" s="93">
        <v>2</v>
      </c>
      <c r="B68" s="17" t="s">
        <v>10891</v>
      </c>
      <c r="C68" s="88"/>
      <c r="D68" s="88" t="s">
        <v>1373</v>
      </c>
      <c r="E68" s="91">
        <v>2018.3</v>
      </c>
      <c r="F68" s="91" t="s">
        <v>10888</v>
      </c>
      <c r="G68" s="132" t="s">
        <v>10890</v>
      </c>
      <c r="H68" s="141">
        <v>1123911834</v>
      </c>
      <c r="I68" s="285"/>
    </row>
    <row r="69" spans="1:9" ht="39.9" customHeight="1" x14ac:dyDescent="0.2">
      <c r="A69" s="93">
        <v>3</v>
      </c>
      <c r="B69" s="88" t="s">
        <v>10909</v>
      </c>
      <c r="C69" s="88"/>
      <c r="D69" s="88" t="s">
        <v>1373</v>
      </c>
      <c r="E69" s="91">
        <v>2018.3</v>
      </c>
      <c r="F69" s="91" t="s">
        <v>10888</v>
      </c>
      <c r="G69" s="132" t="s">
        <v>10892</v>
      </c>
      <c r="H69" s="141">
        <v>1123911842</v>
      </c>
      <c r="I69" s="285"/>
    </row>
    <row r="70" spans="1:9" ht="39.9" customHeight="1" x14ac:dyDescent="0.2">
      <c r="A70" s="93">
        <v>4</v>
      </c>
      <c r="B70" s="88" t="s">
        <v>10894</v>
      </c>
      <c r="C70" s="88" t="s">
        <v>10895</v>
      </c>
      <c r="D70" s="88" t="s">
        <v>10893</v>
      </c>
      <c r="E70" s="91">
        <v>2017.3</v>
      </c>
      <c r="F70" s="91" t="s">
        <v>10888</v>
      </c>
      <c r="G70" s="132" t="s">
        <v>10896</v>
      </c>
      <c r="H70" s="141">
        <v>1123911859</v>
      </c>
      <c r="I70" s="285"/>
    </row>
    <row r="71" spans="1:9" ht="39.9" customHeight="1" x14ac:dyDescent="0.2">
      <c r="A71" s="93">
        <v>5</v>
      </c>
      <c r="B71" s="17" t="s">
        <v>10899</v>
      </c>
      <c r="C71" s="88" t="s">
        <v>10897</v>
      </c>
      <c r="D71" s="88" t="s">
        <v>10898</v>
      </c>
      <c r="E71" s="88">
        <v>1970.8</v>
      </c>
      <c r="F71" s="91" t="s">
        <v>10888</v>
      </c>
      <c r="G71" s="132" t="s">
        <v>10900</v>
      </c>
      <c r="H71" s="141">
        <v>1123911867</v>
      </c>
      <c r="I71" s="285"/>
    </row>
    <row r="72" spans="1:9" ht="39.9" customHeight="1" x14ac:dyDescent="0.2">
      <c r="A72" s="93">
        <v>6</v>
      </c>
      <c r="B72" s="88" t="s">
        <v>10902</v>
      </c>
      <c r="C72" s="88" t="s">
        <v>10907</v>
      </c>
      <c r="D72" s="88" t="s">
        <v>10901</v>
      </c>
      <c r="E72" s="91">
        <v>2007.7</v>
      </c>
      <c r="F72" s="91" t="s">
        <v>10888</v>
      </c>
      <c r="G72" s="132" t="s">
        <v>10906</v>
      </c>
      <c r="H72" s="141">
        <v>1123911875</v>
      </c>
      <c r="I72" s="285"/>
    </row>
    <row r="73" spans="1:9" ht="39.9" customHeight="1" x14ac:dyDescent="0.2">
      <c r="A73" s="93">
        <v>7</v>
      </c>
      <c r="B73" s="88" t="s">
        <v>10904</v>
      </c>
      <c r="C73" s="88" t="s">
        <v>10908</v>
      </c>
      <c r="D73" s="88" t="s">
        <v>10903</v>
      </c>
      <c r="E73" s="91">
        <v>2015.8</v>
      </c>
      <c r="F73" s="91" t="s">
        <v>10888</v>
      </c>
      <c r="G73" s="132" t="s">
        <v>10905</v>
      </c>
      <c r="H73" s="141">
        <v>1123911883</v>
      </c>
      <c r="I73" s="285"/>
    </row>
    <row r="74" spans="1:9" ht="39.9" customHeight="1" x14ac:dyDescent="0.2">
      <c r="A74" s="93"/>
      <c r="B74" s="211" t="s">
        <v>16693</v>
      </c>
      <c r="C74" s="212"/>
      <c r="D74" s="212"/>
      <c r="E74" s="212"/>
      <c r="F74" s="212"/>
      <c r="G74" s="212"/>
      <c r="H74" s="212"/>
    </row>
    <row r="75" spans="1:9" ht="39.9" customHeight="1" thickBot="1" x14ac:dyDescent="0.25">
      <c r="A75" s="93"/>
      <c r="B75" s="43" t="s">
        <v>5362</v>
      </c>
      <c r="C75" s="43" t="s">
        <v>5363</v>
      </c>
      <c r="D75" s="43" t="s">
        <v>5364</v>
      </c>
      <c r="E75" s="43" t="s">
        <v>5365</v>
      </c>
      <c r="F75" s="43" t="s">
        <v>5366</v>
      </c>
      <c r="G75" s="43" t="s">
        <v>5368</v>
      </c>
      <c r="H75" s="43" t="s">
        <v>5367</v>
      </c>
    </row>
    <row r="76" spans="1:9" ht="39.9" customHeight="1" thickTop="1" x14ac:dyDescent="0.2">
      <c r="A76" s="93">
        <v>1</v>
      </c>
      <c r="B76" s="139" t="s">
        <v>16694</v>
      </c>
      <c r="C76" s="139" t="s">
        <v>16695</v>
      </c>
      <c r="D76" s="139" t="s">
        <v>311</v>
      </c>
      <c r="E76" s="133" t="s">
        <v>16696</v>
      </c>
      <c r="F76" s="91" t="s">
        <v>16697</v>
      </c>
      <c r="G76" s="346" t="s">
        <v>16698</v>
      </c>
      <c r="H76" s="141">
        <v>1124070796</v>
      </c>
      <c r="I76" s="285"/>
    </row>
    <row r="77" spans="1:9" ht="39.9" customHeight="1" x14ac:dyDescent="0.2">
      <c r="A77" s="93">
        <v>2</v>
      </c>
      <c r="B77" s="17" t="s">
        <v>16699</v>
      </c>
      <c r="C77" s="88" t="s">
        <v>16695</v>
      </c>
      <c r="D77" s="88" t="s">
        <v>311</v>
      </c>
      <c r="E77" s="91" t="s">
        <v>16700</v>
      </c>
      <c r="F77" s="91" t="s">
        <v>16697</v>
      </c>
      <c r="G77" s="132" t="s">
        <v>16701</v>
      </c>
      <c r="H77" s="141">
        <v>1124070804</v>
      </c>
      <c r="I77" s="285"/>
    </row>
    <row r="78" spans="1:9" ht="39.9" customHeight="1" x14ac:dyDescent="0.2">
      <c r="A78" s="93">
        <v>3</v>
      </c>
      <c r="B78" s="88" t="s">
        <v>16702</v>
      </c>
      <c r="C78" s="88" t="s">
        <v>16695</v>
      </c>
      <c r="D78" s="88" t="s">
        <v>311</v>
      </c>
      <c r="E78" s="91" t="s">
        <v>14304</v>
      </c>
      <c r="F78" s="91" t="s">
        <v>16697</v>
      </c>
      <c r="G78" s="132" t="s">
        <v>16703</v>
      </c>
      <c r="H78" s="141">
        <v>1124070812</v>
      </c>
      <c r="I78" s="285"/>
    </row>
    <row r="79" spans="1:9" ht="39.9" customHeight="1" x14ac:dyDescent="0.2">
      <c r="A79" s="93">
        <v>4</v>
      </c>
      <c r="B79" s="88" t="s">
        <v>16704</v>
      </c>
      <c r="C79" s="88" t="s">
        <v>16695</v>
      </c>
      <c r="D79" s="88" t="s">
        <v>311</v>
      </c>
      <c r="E79" s="91" t="s">
        <v>14288</v>
      </c>
      <c r="F79" s="91" t="s">
        <v>16697</v>
      </c>
      <c r="G79" s="132" t="s">
        <v>16705</v>
      </c>
      <c r="H79" s="141">
        <v>1124070820</v>
      </c>
      <c r="I79" s="285"/>
    </row>
    <row r="80" spans="1:9" ht="39.9" customHeight="1" x14ac:dyDescent="0.2">
      <c r="A80" s="93">
        <v>5</v>
      </c>
      <c r="B80" s="17" t="s">
        <v>16706</v>
      </c>
      <c r="C80" s="88" t="s">
        <v>16707</v>
      </c>
      <c r="D80" s="88" t="s">
        <v>159</v>
      </c>
      <c r="E80" s="88" t="s">
        <v>16708</v>
      </c>
      <c r="F80" s="91" t="s">
        <v>16697</v>
      </c>
      <c r="G80" s="132" t="s">
        <v>16709</v>
      </c>
      <c r="H80" s="141">
        <v>1124070606</v>
      </c>
      <c r="I80" s="285"/>
    </row>
    <row r="81" spans="1:9" ht="39.9" customHeight="1" x14ac:dyDescent="0.2">
      <c r="A81" s="93">
        <v>6</v>
      </c>
      <c r="B81" s="88" t="s">
        <v>16710</v>
      </c>
      <c r="C81" s="88" t="s">
        <v>16711</v>
      </c>
      <c r="D81" s="88" t="s">
        <v>9022</v>
      </c>
      <c r="E81" s="91" t="s">
        <v>16712</v>
      </c>
      <c r="F81" s="91" t="s">
        <v>16697</v>
      </c>
      <c r="G81" s="132" t="s">
        <v>16713</v>
      </c>
      <c r="H81" s="141">
        <v>1124070598</v>
      </c>
      <c r="I81" s="285"/>
    </row>
    <row r="82" spans="1:9" ht="39.9" customHeight="1" x14ac:dyDescent="0.2">
      <c r="A82" s="93">
        <v>7</v>
      </c>
      <c r="B82" s="88" t="s">
        <v>16714</v>
      </c>
      <c r="C82" s="88" t="s">
        <v>16715</v>
      </c>
      <c r="D82" s="88" t="s">
        <v>148</v>
      </c>
      <c r="E82" s="91" t="s">
        <v>16684</v>
      </c>
      <c r="F82" s="91" t="s">
        <v>16697</v>
      </c>
      <c r="G82" s="132" t="s">
        <v>16716</v>
      </c>
      <c r="H82" s="141">
        <v>1124070622</v>
      </c>
      <c r="I82" s="285"/>
    </row>
    <row r="83" spans="1:9" s="57" customFormat="1" ht="39.9" customHeight="1" x14ac:dyDescent="0.2">
      <c r="A83" s="93"/>
      <c r="B83" s="211" t="s">
        <v>17568</v>
      </c>
      <c r="C83" s="212"/>
      <c r="D83" s="212"/>
      <c r="E83" s="212"/>
      <c r="F83" s="212"/>
      <c r="G83" s="212"/>
      <c r="H83" s="212"/>
    </row>
    <row r="84" spans="1:9" s="57" customFormat="1" ht="39.9" customHeight="1" thickBot="1" x14ac:dyDescent="0.25">
      <c r="A84" s="93"/>
      <c r="B84" s="43" t="s">
        <v>5362</v>
      </c>
      <c r="C84" s="43" t="s">
        <v>5363</v>
      </c>
      <c r="D84" s="43" t="s">
        <v>5364</v>
      </c>
      <c r="E84" s="43" t="s">
        <v>5365</v>
      </c>
      <c r="F84" s="43" t="s">
        <v>5366</v>
      </c>
      <c r="G84" s="43" t="s">
        <v>5368</v>
      </c>
      <c r="H84" s="43" t="s">
        <v>5367</v>
      </c>
    </row>
    <row r="85" spans="1:9" s="57" customFormat="1" ht="39.9" customHeight="1" thickTop="1" x14ac:dyDescent="0.2">
      <c r="A85" s="93">
        <v>1</v>
      </c>
      <c r="B85" s="139" t="s">
        <v>17569</v>
      </c>
      <c r="C85" s="139"/>
      <c r="D85" s="139"/>
      <c r="E85" s="133" t="s">
        <v>17143</v>
      </c>
      <c r="F85" s="91" t="s">
        <v>17531</v>
      </c>
      <c r="G85" s="346" t="s">
        <v>17574</v>
      </c>
      <c r="H85" s="141">
        <v>1124106467</v>
      </c>
    </row>
    <row r="86" spans="1:9" s="57" customFormat="1" ht="39.9" customHeight="1" x14ac:dyDescent="0.2">
      <c r="A86" s="93">
        <v>2</v>
      </c>
      <c r="B86" s="17" t="s">
        <v>17570</v>
      </c>
      <c r="C86" s="88"/>
      <c r="D86" s="88"/>
      <c r="E86" s="91" t="s">
        <v>17146</v>
      </c>
      <c r="F86" s="91" t="s">
        <v>17514</v>
      </c>
      <c r="G86" s="132" t="s">
        <v>17575</v>
      </c>
      <c r="H86" s="141">
        <v>1124106251</v>
      </c>
    </row>
    <row r="87" spans="1:9" s="57" customFormat="1" ht="39.9" customHeight="1" x14ac:dyDescent="0.2">
      <c r="A87" s="93">
        <v>3</v>
      </c>
      <c r="B87" s="88" t="s">
        <v>17571</v>
      </c>
      <c r="C87" s="88"/>
      <c r="D87" s="88"/>
      <c r="E87" s="91" t="s">
        <v>17148</v>
      </c>
      <c r="F87" s="91" t="s">
        <v>17514</v>
      </c>
      <c r="G87" s="132" t="s">
        <v>17576</v>
      </c>
      <c r="H87" s="141">
        <v>1124106152</v>
      </c>
    </row>
    <row r="88" spans="1:9" s="57" customFormat="1" ht="39.9" customHeight="1" x14ac:dyDescent="0.2">
      <c r="A88" s="93">
        <v>4</v>
      </c>
      <c r="B88" s="88" t="s">
        <v>17572</v>
      </c>
      <c r="C88" s="88" t="s">
        <v>16643</v>
      </c>
      <c r="D88" s="88" t="s">
        <v>1373</v>
      </c>
      <c r="E88" s="91" t="s">
        <v>17150</v>
      </c>
      <c r="F88" s="91" t="s">
        <v>17531</v>
      </c>
      <c r="G88" s="132" t="s">
        <v>17577</v>
      </c>
      <c r="H88" s="141">
        <v>1124105840</v>
      </c>
    </row>
    <row r="89" spans="1:9" s="57" customFormat="1" ht="39.9" customHeight="1" x14ac:dyDescent="0.2">
      <c r="A89" s="93">
        <v>5</v>
      </c>
      <c r="B89" s="17" t="s">
        <v>17573</v>
      </c>
      <c r="C89" s="88" t="s">
        <v>16650</v>
      </c>
      <c r="D89" s="88" t="s">
        <v>623</v>
      </c>
      <c r="E89" s="88" t="s">
        <v>17140</v>
      </c>
      <c r="F89" s="91" t="s">
        <v>17514</v>
      </c>
      <c r="G89" s="132" t="s">
        <v>17578</v>
      </c>
      <c r="H89" s="141">
        <v>1124105873</v>
      </c>
    </row>
    <row r="90" spans="1:9" s="57" customFormat="1" ht="39.9" customHeight="1" x14ac:dyDescent="0.2">
      <c r="A90" s="93"/>
      <c r="B90" s="211" t="s">
        <v>17579</v>
      </c>
      <c r="C90" s="212"/>
      <c r="D90" s="212"/>
      <c r="E90" s="212"/>
      <c r="F90" s="212"/>
      <c r="G90" s="212"/>
      <c r="H90" s="212"/>
    </row>
    <row r="91" spans="1:9" s="57" customFormat="1" ht="39.9" customHeight="1" thickBot="1" x14ac:dyDescent="0.25">
      <c r="A91" s="93"/>
      <c r="B91" s="43" t="s">
        <v>5362</v>
      </c>
      <c r="C91" s="43" t="s">
        <v>5363</v>
      </c>
      <c r="D91" s="43" t="s">
        <v>5364</v>
      </c>
      <c r="E91" s="43" t="s">
        <v>5365</v>
      </c>
      <c r="F91" s="43" t="s">
        <v>5366</v>
      </c>
      <c r="G91" s="43" t="s">
        <v>5368</v>
      </c>
      <c r="H91" s="43" t="s">
        <v>5367</v>
      </c>
    </row>
    <row r="92" spans="1:9" s="57" customFormat="1" ht="39.9" customHeight="1" thickTop="1" x14ac:dyDescent="0.2">
      <c r="A92" s="93">
        <v>1</v>
      </c>
      <c r="B92" s="139" t="s">
        <v>17580</v>
      </c>
      <c r="C92" s="139" t="s">
        <v>16654</v>
      </c>
      <c r="D92" s="139" t="s">
        <v>15374</v>
      </c>
      <c r="E92" s="442">
        <v>44986</v>
      </c>
      <c r="F92" s="91" t="s">
        <v>17531</v>
      </c>
      <c r="G92" s="346" t="s">
        <v>17588</v>
      </c>
      <c r="H92" s="444">
        <v>1124105931</v>
      </c>
    </row>
    <row r="93" spans="1:9" s="57" customFormat="1" ht="39.9" customHeight="1" x14ac:dyDescent="0.2">
      <c r="A93" s="93">
        <v>2</v>
      </c>
      <c r="B93" s="88" t="s">
        <v>17581</v>
      </c>
      <c r="C93" s="88" t="s">
        <v>16658</v>
      </c>
      <c r="D93" s="88" t="s">
        <v>12502</v>
      </c>
      <c r="E93" s="443">
        <v>44958</v>
      </c>
      <c r="F93" s="91" t="s">
        <v>17531</v>
      </c>
      <c r="G93" s="132" t="s">
        <v>17589</v>
      </c>
      <c r="H93" s="444">
        <v>1124105923</v>
      </c>
    </row>
    <row r="94" spans="1:9" s="57" customFormat="1" ht="39.9" customHeight="1" x14ac:dyDescent="0.2">
      <c r="A94" s="93">
        <v>3</v>
      </c>
      <c r="B94" s="88" t="s">
        <v>17582</v>
      </c>
      <c r="C94" s="88" t="s">
        <v>16661</v>
      </c>
      <c r="D94" s="88" t="s">
        <v>1308</v>
      </c>
      <c r="E94" s="443">
        <v>44986</v>
      </c>
      <c r="F94" s="91" t="s">
        <v>17531</v>
      </c>
      <c r="G94" s="132" t="s">
        <v>17590</v>
      </c>
      <c r="H94" s="444">
        <v>1124105949</v>
      </c>
    </row>
    <row r="95" spans="1:9" s="57" customFormat="1" ht="39.9" customHeight="1" x14ac:dyDescent="0.2">
      <c r="A95" s="93">
        <v>4</v>
      </c>
      <c r="B95" s="17" t="s">
        <v>17583</v>
      </c>
      <c r="C95" s="88" t="s">
        <v>16719</v>
      </c>
      <c r="D95" s="88" t="s">
        <v>233</v>
      </c>
      <c r="E95" s="443">
        <v>45139</v>
      </c>
      <c r="F95" s="91" t="s">
        <v>17531</v>
      </c>
      <c r="G95" s="132" t="s">
        <v>17591</v>
      </c>
      <c r="H95" s="444">
        <v>1124105881</v>
      </c>
    </row>
    <row r="96" spans="1:9" s="57" customFormat="1" ht="39.9" customHeight="1" x14ac:dyDescent="0.2">
      <c r="A96" s="93">
        <v>5</v>
      </c>
      <c r="B96" s="17" t="s">
        <v>17584</v>
      </c>
      <c r="C96" s="88" t="s">
        <v>16719</v>
      </c>
      <c r="D96" s="88" t="s">
        <v>233</v>
      </c>
      <c r="E96" s="443">
        <v>45231</v>
      </c>
      <c r="F96" s="91" t="s">
        <v>17531</v>
      </c>
      <c r="G96" s="132" t="s">
        <v>17592</v>
      </c>
      <c r="H96" s="444">
        <v>1124105899</v>
      </c>
    </row>
    <row r="97" spans="1:9" s="57" customFormat="1" ht="39.9" customHeight="1" x14ac:dyDescent="0.2">
      <c r="A97" s="93">
        <v>6</v>
      </c>
      <c r="B97" s="88" t="s">
        <v>17585</v>
      </c>
      <c r="C97" s="88" t="s">
        <v>16725</v>
      </c>
      <c r="D97" s="88" t="s">
        <v>848</v>
      </c>
      <c r="E97" s="443">
        <v>45261</v>
      </c>
      <c r="F97" s="91" t="s">
        <v>17531</v>
      </c>
      <c r="G97" s="132" t="s">
        <v>17593</v>
      </c>
      <c r="H97" s="444">
        <v>1124105907</v>
      </c>
    </row>
    <row r="98" spans="1:9" s="57" customFormat="1" ht="39.9" customHeight="1" x14ac:dyDescent="0.2">
      <c r="A98" s="93">
        <v>7</v>
      </c>
      <c r="B98" s="88" t="s">
        <v>17586</v>
      </c>
      <c r="C98" s="88" t="s">
        <v>16695</v>
      </c>
      <c r="D98" s="88" t="s">
        <v>311</v>
      </c>
      <c r="E98" s="443">
        <v>45292</v>
      </c>
      <c r="F98" s="91" t="s">
        <v>17531</v>
      </c>
      <c r="G98" s="132" t="s">
        <v>17594</v>
      </c>
      <c r="H98" s="444">
        <v>1124105915</v>
      </c>
    </row>
    <row r="99" spans="1:9" s="57" customFormat="1" ht="39.9" customHeight="1" x14ac:dyDescent="0.2">
      <c r="A99" s="93">
        <v>8</v>
      </c>
      <c r="B99" s="17" t="s">
        <v>17587</v>
      </c>
      <c r="C99" s="88" t="s">
        <v>16695</v>
      </c>
      <c r="D99" s="88" t="s">
        <v>311</v>
      </c>
      <c r="E99" s="443">
        <v>44927</v>
      </c>
      <c r="F99" s="91" t="s">
        <v>17531</v>
      </c>
      <c r="G99" s="132" t="s">
        <v>17595</v>
      </c>
      <c r="H99" s="445">
        <v>1124106269</v>
      </c>
    </row>
    <row r="100" spans="1:9" s="57" customFormat="1" ht="39.9" customHeight="1" x14ac:dyDescent="0.2">
      <c r="A100" s="93"/>
      <c r="B100" s="211" t="s">
        <v>17596</v>
      </c>
      <c r="C100" s="212"/>
      <c r="D100" s="212"/>
      <c r="E100" s="212"/>
      <c r="F100" s="212"/>
      <c r="G100" s="212"/>
      <c r="H100" s="212"/>
    </row>
    <row r="101" spans="1:9" s="57" customFormat="1" ht="39.9" customHeight="1" thickBot="1" x14ac:dyDescent="0.25">
      <c r="A101" s="93"/>
      <c r="B101" s="43" t="s">
        <v>5362</v>
      </c>
      <c r="C101" s="43" t="s">
        <v>5363</v>
      </c>
      <c r="D101" s="43" t="s">
        <v>5364</v>
      </c>
      <c r="E101" s="43" t="s">
        <v>5365</v>
      </c>
      <c r="F101" s="43" t="s">
        <v>5366</v>
      </c>
      <c r="G101" s="43" t="s">
        <v>5368</v>
      </c>
      <c r="H101" s="43" t="s">
        <v>5367</v>
      </c>
    </row>
    <row r="102" spans="1:9" s="57" customFormat="1" ht="39.9" customHeight="1" thickTop="1" x14ac:dyDescent="0.2">
      <c r="A102" s="93">
        <v>1</v>
      </c>
      <c r="B102" s="139" t="s">
        <v>17597</v>
      </c>
      <c r="C102" s="139" t="s">
        <v>16695</v>
      </c>
      <c r="D102" s="139" t="s">
        <v>311</v>
      </c>
      <c r="E102" s="446" t="s">
        <v>17144</v>
      </c>
      <c r="F102" s="91" t="s">
        <v>17514</v>
      </c>
      <c r="G102" s="346" t="s">
        <v>17601</v>
      </c>
      <c r="H102" s="444">
        <v>1124106442</v>
      </c>
    </row>
    <row r="103" spans="1:9" s="57" customFormat="1" ht="39.9" customHeight="1" x14ac:dyDescent="0.2">
      <c r="A103" s="93">
        <v>2</v>
      </c>
      <c r="B103" s="91" t="s">
        <v>17598</v>
      </c>
      <c r="C103" s="91" t="s">
        <v>16695</v>
      </c>
      <c r="D103" s="91" t="s">
        <v>311</v>
      </c>
      <c r="E103" s="446" t="s">
        <v>17144</v>
      </c>
      <c r="F103" s="91" t="s">
        <v>17514</v>
      </c>
      <c r="G103" s="391" t="s">
        <v>17602</v>
      </c>
      <c r="H103" s="444">
        <v>1124106459</v>
      </c>
    </row>
    <row r="104" spans="1:9" s="57" customFormat="1" ht="39.9" customHeight="1" x14ac:dyDescent="0.2">
      <c r="A104" s="93">
        <v>3</v>
      </c>
      <c r="B104" s="88" t="s">
        <v>17599</v>
      </c>
      <c r="C104" s="88" t="s">
        <v>16707</v>
      </c>
      <c r="D104" s="88" t="s">
        <v>159</v>
      </c>
      <c r="E104" s="446" t="s">
        <v>17142</v>
      </c>
      <c r="F104" s="91" t="s">
        <v>17514</v>
      </c>
      <c r="G104" s="132" t="s">
        <v>17603</v>
      </c>
      <c r="H104" s="444">
        <v>1124106509</v>
      </c>
    </row>
    <row r="105" spans="1:9" s="57" customFormat="1" ht="39.9" customHeight="1" x14ac:dyDescent="0.2">
      <c r="A105" s="93">
        <v>4</v>
      </c>
      <c r="B105" s="88" t="s">
        <v>17600</v>
      </c>
      <c r="C105" s="88" t="s">
        <v>16711</v>
      </c>
      <c r="D105" s="88" t="s">
        <v>9022</v>
      </c>
      <c r="E105" s="446" t="s">
        <v>17147</v>
      </c>
      <c r="F105" s="91" t="s">
        <v>17514</v>
      </c>
      <c r="G105" s="132" t="s">
        <v>17604</v>
      </c>
      <c r="H105" s="444">
        <v>1212603391</v>
      </c>
    </row>
    <row r="106" spans="1:9" ht="39.9" customHeight="1" x14ac:dyDescent="0.2">
      <c r="B106" s="477" t="s">
        <v>96</v>
      </c>
      <c r="C106" s="477"/>
      <c r="I106" s="285"/>
    </row>
    <row r="107" spans="1:9" ht="39.9" customHeight="1" thickBot="1" x14ac:dyDescent="0.25">
      <c r="A107" s="17"/>
      <c r="B107" s="13" t="s">
        <v>5362</v>
      </c>
      <c r="C107" s="13" t="s">
        <v>5363</v>
      </c>
      <c r="D107" s="13" t="s">
        <v>5364</v>
      </c>
      <c r="E107" s="13" t="s">
        <v>5365</v>
      </c>
      <c r="F107" s="13" t="s">
        <v>5366</v>
      </c>
      <c r="G107" s="13" t="s">
        <v>5368</v>
      </c>
      <c r="H107" s="13" t="s">
        <v>5367</v>
      </c>
      <c r="I107" s="285"/>
    </row>
    <row r="108" spans="1:9" ht="39.9" customHeight="1" thickTop="1" x14ac:dyDescent="0.2">
      <c r="A108" s="17">
        <v>1</v>
      </c>
      <c r="B108" s="17" t="s">
        <v>3459</v>
      </c>
      <c r="C108" s="17" t="s">
        <v>3460</v>
      </c>
      <c r="D108" s="17" t="s">
        <v>623</v>
      </c>
      <c r="E108" s="56">
        <v>29160</v>
      </c>
      <c r="F108" s="17" t="s">
        <v>667</v>
      </c>
      <c r="G108" s="17" t="s">
        <v>4161</v>
      </c>
      <c r="H108" s="17">
        <v>7180002359</v>
      </c>
      <c r="I108" s="285"/>
    </row>
    <row r="109" spans="1:9" ht="39.9" customHeight="1" x14ac:dyDescent="0.2">
      <c r="A109" s="17">
        <v>2</v>
      </c>
      <c r="B109" s="17" t="s">
        <v>3461</v>
      </c>
      <c r="C109" s="17" t="s">
        <v>3462</v>
      </c>
      <c r="D109" s="17" t="s">
        <v>606</v>
      </c>
      <c r="E109" s="55">
        <v>32324</v>
      </c>
      <c r="F109" s="17" t="s">
        <v>667</v>
      </c>
      <c r="G109" s="17" t="s">
        <v>4162</v>
      </c>
      <c r="H109" s="17">
        <v>7180002367</v>
      </c>
      <c r="I109" s="285"/>
    </row>
    <row r="110" spans="1:9" ht="39.9" customHeight="1" x14ac:dyDescent="0.2">
      <c r="A110" s="17">
        <v>3</v>
      </c>
      <c r="B110" s="17" t="s">
        <v>3463</v>
      </c>
      <c r="C110" s="17" t="s">
        <v>3464</v>
      </c>
      <c r="D110" s="17" t="s">
        <v>153</v>
      </c>
      <c r="E110" s="55">
        <v>34789</v>
      </c>
      <c r="F110" s="17" t="s">
        <v>667</v>
      </c>
      <c r="G110" s="17" t="s">
        <v>4163</v>
      </c>
      <c r="H110" s="17">
        <v>7180002375</v>
      </c>
      <c r="I110" s="285"/>
    </row>
    <row r="111" spans="1:9" ht="39.9" customHeight="1" x14ac:dyDescent="0.2">
      <c r="A111" s="17">
        <v>4</v>
      </c>
      <c r="B111" s="17" t="s">
        <v>3465</v>
      </c>
      <c r="C111" s="17" t="s">
        <v>3466</v>
      </c>
      <c r="D111" s="17" t="s">
        <v>274</v>
      </c>
      <c r="E111" s="55">
        <v>29397</v>
      </c>
      <c r="F111" s="17" t="s">
        <v>667</v>
      </c>
      <c r="G111" s="17" t="s">
        <v>4164</v>
      </c>
      <c r="H111" s="17">
        <v>7180002383</v>
      </c>
      <c r="I111" s="285"/>
    </row>
    <row r="112" spans="1:9" ht="39.9" customHeight="1" x14ac:dyDescent="0.2">
      <c r="A112" s="17">
        <v>5</v>
      </c>
      <c r="B112" s="17" t="s">
        <v>3467</v>
      </c>
      <c r="C112" s="17" t="s">
        <v>3468</v>
      </c>
      <c r="D112" s="17" t="s">
        <v>3469</v>
      </c>
      <c r="E112" s="55">
        <v>39666</v>
      </c>
      <c r="F112" s="17" t="s">
        <v>667</v>
      </c>
      <c r="G112" s="17" t="s">
        <v>4165</v>
      </c>
      <c r="H112" s="17">
        <v>7180002391</v>
      </c>
    </row>
    <row r="113" spans="1:9" ht="39.9" customHeight="1" x14ac:dyDescent="0.2">
      <c r="A113" s="17">
        <v>6</v>
      </c>
      <c r="B113" s="17" t="s">
        <v>3470</v>
      </c>
      <c r="C113" s="17" t="s">
        <v>3471</v>
      </c>
      <c r="D113" s="17" t="s">
        <v>3469</v>
      </c>
      <c r="E113" s="55">
        <v>39666</v>
      </c>
      <c r="F113" s="17" t="s">
        <v>667</v>
      </c>
      <c r="G113" s="17" t="s">
        <v>4166</v>
      </c>
      <c r="H113" s="17">
        <v>7180002409</v>
      </c>
    </row>
    <row r="114" spans="1:9" ht="39.9" customHeight="1" x14ac:dyDescent="0.2">
      <c r="A114" s="17">
        <v>7</v>
      </c>
      <c r="B114" s="78" t="s">
        <v>3472</v>
      </c>
      <c r="C114" s="78" t="s">
        <v>3473</v>
      </c>
      <c r="D114" s="78" t="s">
        <v>233</v>
      </c>
      <c r="E114" s="233">
        <v>38534</v>
      </c>
      <c r="F114" s="78" t="s">
        <v>667</v>
      </c>
      <c r="G114" s="78" t="s">
        <v>4167</v>
      </c>
      <c r="H114" s="78">
        <v>7180002417</v>
      </c>
    </row>
    <row r="115" spans="1:9" ht="39.9" customHeight="1" x14ac:dyDescent="0.2">
      <c r="A115" s="17">
        <v>8</v>
      </c>
      <c r="B115" s="17" t="s">
        <v>3474</v>
      </c>
      <c r="C115" s="17" t="s">
        <v>3475</v>
      </c>
      <c r="D115" s="17" t="s">
        <v>1298</v>
      </c>
      <c r="E115" s="55">
        <v>40031</v>
      </c>
      <c r="F115" s="17" t="s">
        <v>667</v>
      </c>
      <c r="G115" s="17" t="s">
        <v>4168</v>
      </c>
      <c r="H115" s="17">
        <v>7180002425</v>
      </c>
    </row>
    <row r="116" spans="1:9" ht="39.9" customHeight="1" x14ac:dyDescent="0.2">
      <c r="A116" s="17">
        <v>9</v>
      </c>
      <c r="B116" s="17" t="s">
        <v>3476</v>
      </c>
      <c r="C116" s="17" t="s">
        <v>3477</v>
      </c>
      <c r="D116" s="17" t="s">
        <v>243</v>
      </c>
      <c r="E116" s="55">
        <v>35935</v>
      </c>
      <c r="F116" s="17" t="s">
        <v>667</v>
      </c>
      <c r="G116" s="17" t="s">
        <v>4169</v>
      </c>
      <c r="H116" s="17">
        <v>7180002433</v>
      </c>
    </row>
    <row r="117" spans="1:9" ht="39.9" customHeight="1" x14ac:dyDescent="0.2">
      <c r="A117" s="17">
        <v>10</v>
      </c>
      <c r="B117" s="17" t="s">
        <v>13337</v>
      </c>
      <c r="C117" s="17" t="s">
        <v>3478</v>
      </c>
      <c r="D117" s="17" t="s">
        <v>311</v>
      </c>
      <c r="E117" s="55">
        <v>38285</v>
      </c>
      <c r="F117" s="17" t="s">
        <v>667</v>
      </c>
      <c r="G117" s="17" t="s">
        <v>4170</v>
      </c>
      <c r="H117" s="17">
        <v>7180002441</v>
      </c>
    </row>
    <row r="118" spans="1:9" ht="39.9" customHeight="1" x14ac:dyDescent="0.2">
      <c r="A118" s="17">
        <v>11</v>
      </c>
      <c r="B118" s="17" t="s">
        <v>13338</v>
      </c>
      <c r="C118" s="17" t="s">
        <v>3478</v>
      </c>
      <c r="D118" s="17" t="s">
        <v>311</v>
      </c>
      <c r="E118" s="55">
        <v>38285</v>
      </c>
      <c r="F118" s="17" t="s">
        <v>667</v>
      </c>
      <c r="G118" s="17" t="s">
        <v>4171</v>
      </c>
      <c r="H118" s="17">
        <v>7180002458</v>
      </c>
    </row>
    <row r="119" spans="1:9" ht="39.9" customHeight="1" x14ac:dyDescent="0.2">
      <c r="A119" s="17">
        <v>12</v>
      </c>
      <c r="B119" s="17" t="s">
        <v>13339</v>
      </c>
      <c r="C119" s="17" t="s">
        <v>3479</v>
      </c>
      <c r="D119" s="17" t="s">
        <v>311</v>
      </c>
      <c r="E119" s="55">
        <v>38316</v>
      </c>
      <c r="F119" s="17" t="s">
        <v>667</v>
      </c>
      <c r="G119" s="17" t="s">
        <v>4172</v>
      </c>
      <c r="H119" s="17">
        <v>7180030251</v>
      </c>
    </row>
    <row r="120" spans="1:9" ht="39.9" customHeight="1" x14ac:dyDescent="0.2">
      <c r="A120" s="17">
        <v>13</v>
      </c>
      <c r="B120" s="17" t="s">
        <v>13340</v>
      </c>
      <c r="C120" s="17" t="s">
        <v>3478</v>
      </c>
      <c r="D120" s="17" t="s">
        <v>311</v>
      </c>
      <c r="E120" s="55">
        <v>38341</v>
      </c>
      <c r="F120" s="17" t="s">
        <v>667</v>
      </c>
      <c r="G120" s="17" t="s">
        <v>4173</v>
      </c>
      <c r="H120" s="17">
        <v>7180002474</v>
      </c>
    </row>
    <row r="121" spans="1:9" ht="39.9" customHeight="1" x14ac:dyDescent="0.2">
      <c r="A121" s="17">
        <v>14</v>
      </c>
      <c r="B121" s="17" t="s">
        <v>13341</v>
      </c>
      <c r="C121" s="17" t="s">
        <v>3479</v>
      </c>
      <c r="D121" s="17" t="s">
        <v>311</v>
      </c>
      <c r="E121" s="55">
        <v>38341</v>
      </c>
      <c r="F121" s="17" t="s">
        <v>667</v>
      </c>
      <c r="G121" s="17" t="s">
        <v>4174</v>
      </c>
      <c r="H121" s="17">
        <v>7180002482</v>
      </c>
    </row>
    <row r="122" spans="1:9" ht="39.9" customHeight="1" x14ac:dyDescent="0.2">
      <c r="A122" s="17">
        <v>15</v>
      </c>
      <c r="B122" s="17" t="s">
        <v>13342</v>
      </c>
      <c r="C122" s="17" t="s">
        <v>13334</v>
      </c>
      <c r="D122" s="17" t="s">
        <v>1373</v>
      </c>
      <c r="E122" s="55" t="s">
        <v>11532</v>
      </c>
      <c r="F122" s="17">
        <v>2021</v>
      </c>
      <c r="G122" s="237" t="s">
        <v>13335</v>
      </c>
      <c r="H122" s="17" t="s">
        <v>13336</v>
      </c>
    </row>
    <row r="123" spans="1:9" ht="39.9" customHeight="1" x14ac:dyDescent="0.2">
      <c r="B123" s="477" t="s">
        <v>16717</v>
      </c>
      <c r="C123" s="477"/>
      <c r="I123" s="285"/>
    </row>
    <row r="124" spans="1:9" ht="39.9" customHeight="1" thickBot="1" x14ac:dyDescent="0.25">
      <c r="A124" s="17"/>
      <c r="B124" s="13" t="s">
        <v>5362</v>
      </c>
      <c r="C124" s="13" t="s">
        <v>5363</v>
      </c>
      <c r="D124" s="13" t="s">
        <v>5364</v>
      </c>
      <c r="E124" s="13" t="s">
        <v>5365</v>
      </c>
      <c r="F124" s="13" t="s">
        <v>5366</v>
      </c>
      <c r="G124" s="13" t="s">
        <v>5368</v>
      </c>
      <c r="H124" s="13" t="s">
        <v>5367</v>
      </c>
      <c r="I124" s="285"/>
    </row>
    <row r="125" spans="1:9" ht="39.9" customHeight="1" thickTop="1" x14ac:dyDescent="0.2">
      <c r="A125" s="17">
        <v>1</v>
      </c>
      <c r="B125" s="17" t="s">
        <v>16718</v>
      </c>
      <c r="C125" s="17" t="s">
        <v>16719</v>
      </c>
      <c r="D125" s="17" t="s">
        <v>233</v>
      </c>
      <c r="E125" s="56" t="s">
        <v>16720</v>
      </c>
      <c r="F125" s="17" t="s">
        <v>16671</v>
      </c>
      <c r="G125" s="17" t="s">
        <v>16721</v>
      </c>
      <c r="H125" s="17">
        <v>1124070531</v>
      </c>
      <c r="I125" s="285"/>
    </row>
    <row r="126" spans="1:9" ht="39.9" customHeight="1" x14ac:dyDescent="0.2">
      <c r="A126" s="17">
        <v>2</v>
      </c>
      <c r="B126" s="17" t="s">
        <v>16722</v>
      </c>
      <c r="C126" s="17" t="s">
        <v>16719</v>
      </c>
      <c r="D126" s="17" t="s">
        <v>233</v>
      </c>
      <c r="E126" s="55" t="s">
        <v>16684</v>
      </c>
      <c r="F126" s="17" t="s">
        <v>16671</v>
      </c>
      <c r="G126" s="17" t="s">
        <v>16723</v>
      </c>
      <c r="H126" s="17">
        <v>1124070739</v>
      </c>
      <c r="I126" s="285"/>
    </row>
    <row r="127" spans="1:9" ht="39.9" customHeight="1" x14ac:dyDescent="0.2">
      <c r="A127" s="17">
        <v>3</v>
      </c>
      <c r="B127" s="17" t="s">
        <v>16724</v>
      </c>
      <c r="C127" s="17" t="s">
        <v>16725</v>
      </c>
      <c r="D127" s="17" t="s">
        <v>848</v>
      </c>
      <c r="E127" s="55" t="s">
        <v>16726</v>
      </c>
      <c r="F127" s="17" t="s">
        <v>16671</v>
      </c>
      <c r="G127" s="17" t="s">
        <v>16727</v>
      </c>
      <c r="H127" s="17">
        <v>1124070747</v>
      </c>
      <c r="I127" s="285"/>
    </row>
    <row r="128" spans="1:9" ht="39.9" customHeight="1" x14ac:dyDescent="0.2">
      <c r="B128" s="477" t="s">
        <v>97</v>
      </c>
      <c r="C128" s="477"/>
    </row>
    <row r="129" spans="1:8" ht="39.9" customHeight="1" thickBot="1" x14ac:dyDescent="0.25">
      <c r="A129" s="17"/>
      <c r="B129" s="13" t="s">
        <v>5362</v>
      </c>
      <c r="C129" s="13" t="s">
        <v>5363</v>
      </c>
      <c r="D129" s="13" t="s">
        <v>5364</v>
      </c>
      <c r="E129" s="13" t="s">
        <v>5365</v>
      </c>
      <c r="F129" s="13" t="s">
        <v>5366</v>
      </c>
      <c r="G129" s="13" t="s">
        <v>5368</v>
      </c>
      <c r="H129" s="13" t="s">
        <v>5367</v>
      </c>
    </row>
    <row r="130" spans="1:8" ht="39.9" customHeight="1" thickTop="1" x14ac:dyDescent="0.2">
      <c r="A130" s="17">
        <v>1</v>
      </c>
      <c r="B130" s="17" t="s">
        <v>3436</v>
      </c>
      <c r="C130" s="17" t="s">
        <v>3434</v>
      </c>
      <c r="D130" s="17" t="s">
        <v>1373</v>
      </c>
      <c r="E130" s="55">
        <v>38341</v>
      </c>
      <c r="F130" s="17" t="s">
        <v>667</v>
      </c>
      <c r="G130" s="17" t="s">
        <v>4175</v>
      </c>
      <c r="H130" s="17">
        <v>7180002490</v>
      </c>
    </row>
    <row r="131" spans="1:8" ht="39.9" customHeight="1" x14ac:dyDescent="0.2">
      <c r="A131" s="17">
        <v>2</v>
      </c>
      <c r="B131" s="17" t="s">
        <v>3480</v>
      </c>
      <c r="C131" s="17" t="s">
        <v>3519</v>
      </c>
      <c r="D131" s="17" t="s">
        <v>274</v>
      </c>
      <c r="E131" s="55">
        <v>30737</v>
      </c>
      <c r="F131" s="17" t="s">
        <v>667</v>
      </c>
      <c r="G131" s="17" t="s">
        <v>4176</v>
      </c>
      <c r="H131" s="17">
        <v>7180002508</v>
      </c>
    </row>
    <row r="132" spans="1:8" ht="39.9" customHeight="1" x14ac:dyDescent="0.2">
      <c r="A132" s="17">
        <v>3</v>
      </c>
      <c r="B132" s="17" t="s">
        <v>3481</v>
      </c>
      <c r="C132" s="17" t="s">
        <v>3482</v>
      </c>
      <c r="D132" s="17" t="s">
        <v>233</v>
      </c>
      <c r="E132" s="56">
        <v>38412</v>
      </c>
      <c r="F132" s="17" t="s">
        <v>667</v>
      </c>
      <c r="G132" s="17" t="s">
        <v>4177</v>
      </c>
      <c r="H132" s="17">
        <v>7180002516</v>
      </c>
    </row>
    <row r="133" spans="1:8" ht="39.9" customHeight="1" x14ac:dyDescent="0.2">
      <c r="A133" s="17">
        <v>4</v>
      </c>
      <c r="B133" s="17" t="s">
        <v>3483</v>
      </c>
      <c r="C133" s="17" t="s">
        <v>3484</v>
      </c>
      <c r="D133" s="17" t="s">
        <v>233</v>
      </c>
      <c r="E133" s="56">
        <v>38412</v>
      </c>
      <c r="F133" s="17" t="s">
        <v>667</v>
      </c>
      <c r="G133" s="17" t="s">
        <v>4178</v>
      </c>
      <c r="H133" s="17">
        <v>7180002524</v>
      </c>
    </row>
    <row r="134" spans="1:8" ht="39.9" customHeight="1" x14ac:dyDescent="0.2">
      <c r="A134" s="17">
        <v>5</v>
      </c>
      <c r="B134" s="17" t="s">
        <v>3485</v>
      </c>
      <c r="C134" s="17" t="s">
        <v>3484</v>
      </c>
      <c r="D134" s="17" t="s">
        <v>233</v>
      </c>
      <c r="E134" s="56">
        <v>38412</v>
      </c>
      <c r="F134" s="17" t="s">
        <v>667</v>
      </c>
      <c r="G134" s="17" t="s">
        <v>4179</v>
      </c>
      <c r="H134" s="17">
        <v>7180002532</v>
      </c>
    </row>
    <row r="135" spans="1:8" ht="39.9" customHeight="1" x14ac:dyDescent="0.2">
      <c r="A135" s="17">
        <v>6</v>
      </c>
      <c r="B135" s="17" t="s">
        <v>3486</v>
      </c>
      <c r="C135" s="17" t="s">
        <v>3482</v>
      </c>
      <c r="D135" s="17" t="s">
        <v>233</v>
      </c>
      <c r="E135" s="56">
        <v>38412</v>
      </c>
      <c r="F135" s="17" t="s">
        <v>667</v>
      </c>
      <c r="G135" s="17" t="s">
        <v>4180</v>
      </c>
      <c r="H135" s="17">
        <v>7180002540</v>
      </c>
    </row>
    <row r="136" spans="1:8" ht="39.9" customHeight="1" x14ac:dyDescent="0.2">
      <c r="A136" s="17">
        <v>7</v>
      </c>
      <c r="B136" s="17" t="s">
        <v>3487</v>
      </c>
      <c r="C136" s="17" t="s">
        <v>3488</v>
      </c>
      <c r="D136" s="17" t="s">
        <v>233</v>
      </c>
      <c r="E136" s="56">
        <v>38412</v>
      </c>
      <c r="F136" s="17" t="s">
        <v>667</v>
      </c>
      <c r="G136" s="17" t="s">
        <v>4181</v>
      </c>
      <c r="H136" s="17">
        <v>7180002557</v>
      </c>
    </row>
    <row r="137" spans="1:8" ht="39.9" customHeight="1" x14ac:dyDescent="0.2">
      <c r="A137" s="17">
        <v>8</v>
      </c>
      <c r="B137" s="17" t="s">
        <v>3489</v>
      </c>
      <c r="C137" s="17" t="s">
        <v>3479</v>
      </c>
      <c r="D137" s="17" t="s">
        <v>311</v>
      </c>
      <c r="E137" s="55">
        <v>39076</v>
      </c>
      <c r="F137" s="17" t="s">
        <v>667</v>
      </c>
      <c r="G137" s="17" t="s">
        <v>4182</v>
      </c>
      <c r="H137" s="17">
        <v>7180002565</v>
      </c>
    </row>
    <row r="138" spans="1:8" ht="39.9" customHeight="1" x14ac:dyDescent="0.2">
      <c r="A138" s="17">
        <v>9</v>
      </c>
      <c r="B138" s="17" t="s">
        <v>3490</v>
      </c>
      <c r="C138" s="17" t="s">
        <v>3478</v>
      </c>
      <c r="D138" s="17" t="s">
        <v>311</v>
      </c>
      <c r="E138" s="55">
        <v>39112</v>
      </c>
      <c r="F138" s="17" t="s">
        <v>667</v>
      </c>
      <c r="G138" s="17" t="s">
        <v>4183</v>
      </c>
      <c r="H138" s="17">
        <v>7180002573</v>
      </c>
    </row>
    <row r="139" spans="1:8" ht="39.9" customHeight="1" x14ac:dyDescent="0.2">
      <c r="A139" s="17">
        <v>10</v>
      </c>
      <c r="B139" s="17" t="s">
        <v>3491</v>
      </c>
      <c r="C139" s="17" t="s">
        <v>3478</v>
      </c>
      <c r="D139" s="17" t="s">
        <v>311</v>
      </c>
      <c r="E139" s="55">
        <v>39112</v>
      </c>
      <c r="F139" s="17" t="s">
        <v>667</v>
      </c>
      <c r="G139" s="17" t="s">
        <v>4184</v>
      </c>
      <c r="H139" s="17">
        <v>7180002581</v>
      </c>
    </row>
    <row r="140" spans="1:8" ht="39.9" customHeight="1" x14ac:dyDescent="0.2">
      <c r="A140" s="17">
        <v>11</v>
      </c>
      <c r="B140" s="78" t="s">
        <v>3492</v>
      </c>
      <c r="C140" s="78" t="s">
        <v>3478</v>
      </c>
      <c r="D140" s="78" t="s">
        <v>311</v>
      </c>
      <c r="E140" s="232">
        <v>39171</v>
      </c>
      <c r="F140" s="78" t="s">
        <v>667</v>
      </c>
      <c r="G140" s="78" t="s">
        <v>4185</v>
      </c>
      <c r="H140" s="78">
        <v>7180002599</v>
      </c>
    </row>
    <row r="141" spans="1:8" ht="39.9" customHeight="1" x14ac:dyDescent="0.2">
      <c r="A141" s="17">
        <v>12</v>
      </c>
      <c r="B141" s="17" t="s">
        <v>3493</v>
      </c>
      <c r="C141" s="17" t="s">
        <v>3478</v>
      </c>
      <c r="D141" s="17" t="s">
        <v>311</v>
      </c>
      <c r="E141" s="55">
        <v>39171</v>
      </c>
      <c r="F141" s="17" t="s">
        <v>667</v>
      </c>
      <c r="G141" s="17" t="s">
        <v>4186</v>
      </c>
      <c r="H141" s="17">
        <v>7180002607</v>
      </c>
    </row>
    <row r="142" spans="1:8" ht="39.9" customHeight="1" x14ac:dyDescent="0.2">
      <c r="A142" s="17">
        <v>13</v>
      </c>
      <c r="B142" s="17" t="s">
        <v>3494</v>
      </c>
      <c r="C142" s="17" t="s">
        <v>3495</v>
      </c>
      <c r="D142" s="17" t="s">
        <v>623</v>
      </c>
      <c r="E142" s="56">
        <v>37681</v>
      </c>
      <c r="F142" s="17" t="s">
        <v>667</v>
      </c>
      <c r="G142" s="17" t="s">
        <v>4187</v>
      </c>
      <c r="H142" s="17">
        <v>7180002615</v>
      </c>
    </row>
    <row r="143" spans="1:8" ht="39.9" customHeight="1" x14ac:dyDescent="0.2">
      <c r="A143" s="17">
        <v>14</v>
      </c>
      <c r="B143" s="17" t="s">
        <v>3496</v>
      </c>
      <c r="C143" s="17" t="s">
        <v>3497</v>
      </c>
      <c r="D143" s="17" t="s">
        <v>243</v>
      </c>
      <c r="E143" s="55">
        <v>39619</v>
      </c>
      <c r="F143" s="17" t="s">
        <v>667</v>
      </c>
      <c r="G143" s="17" t="s">
        <v>4188</v>
      </c>
      <c r="H143" s="17">
        <v>7180002623</v>
      </c>
    </row>
    <row r="144" spans="1:8" ht="39.9" customHeight="1" x14ac:dyDescent="0.2">
      <c r="A144" s="17">
        <v>15</v>
      </c>
      <c r="B144" s="17" t="s">
        <v>3498</v>
      </c>
      <c r="C144" s="17" t="s">
        <v>3499</v>
      </c>
      <c r="D144" s="17" t="s">
        <v>3500</v>
      </c>
      <c r="E144" s="56">
        <v>39022</v>
      </c>
      <c r="F144" s="17" t="s">
        <v>667</v>
      </c>
      <c r="G144" s="17" t="s">
        <v>4189</v>
      </c>
      <c r="H144" s="17">
        <v>7180002631</v>
      </c>
    </row>
    <row r="145" spans="1:8" ht="39.9" customHeight="1" x14ac:dyDescent="0.2">
      <c r="B145" s="477" t="s">
        <v>6940</v>
      </c>
      <c r="C145" s="477"/>
    </row>
    <row r="146" spans="1:8" ht="39.9" customHeight="1" thickBot="1" x14ac:dyDescent="0.25">
      <c r="A146" s="17"/>
      <c r="B146" s="13" t="s">
        <v>5362</v>
      </c>
      <c r="C146" s="13" t="s">
        <v>5363</v>
      </c>
      <c r="D146" s="13" t="s">
        <v>5364</v>
      </c>
      <c r="E146" s="13" t="s">
        <v>5365</v>
      </c>
      <c r="F146" s="13" t="s">
        <v>5366</v>
      </c>
      <c r="G146" s="13" t="s">
        <v>5368</v>
      </c>
      <c r="H146" s="13" t="s">
        <v>5367</v>
      </c>
    </row>
    <row r="147" spans="1:8" ht="39.9" customHeight="1" thickTop="1" x14ac:dyDescent="0.2">
      <c r="A147" s="17">
        <v>1</v>
      </c>
      <c r="B147" s="355" t="s">
        <v>5446</v>
      </c>
      <c r="C147" s="355" t="s">
        <v>5447</v>
      </c>
      <c r="D147" s="355" t="s">
        <v>5456</v>
      </c>
      <c r="E147" s="355">
        <v>2013.11</v>
      </c>
      <c r="F147" s="146" t="s">
        <v>5428</v>
      </c>
      <c r="G147" s="346" t="s">
        <v>6734</v>
      </c>
      <c r="H147" s="107">
        <v>7180016748</v>
      </c>
    </row>
    <row r="148" spans="1:8" ht="39.9" customHeight="1" x14ac:dyDescent="0.2">
      <c r="A148" s="17">
        <v>2</v>
      </c>
      <c r="B148" s="17" t="s">
        <v>5448</v>
      </c>
      <c r="C148" s="17" t="s">
        <v>5447</v>
      </c>
      <c r="D148" s="17" t="s">
        <v>5456</v>
      </c>
      <c r="E148" s="17">
        <v>2014.3</v>
      </c>
      <c r="F148" s="17" t="s">
        <v>5428</v>
      </c>
      <c r="G148" s="132" t="s">
        <v>6735</v>
      </c>
      <c r="H148" s="108">
        <v>7180016755</v>
      </c>
    </row>
    <row r="149" spans="1:8" ht="39.9" customHeight="1" x14ac:dyDescent="0.2">
      <c r="A149" s="17">
        <v>3</v>
      </c>
      <c r="B149" s="17" t="s">
        <v>5449</v>
      </c>
      <c r="C149" s="17" t="s">
        <v>5447</v>
      </c>
      <c r="D149" s="17" t="s">
        <v>5456</v>
      </c>
      <c r="E149" s="17">
        <v>2014.3</v>
      </c>
      <c r="F149" s="17" t="s">
        <v>5392</v>
      </c>
      <c r="G149" s="132" t="s">
        <v>6736</v>
      </c>
      <c r="H149" s="108">
        <v>7180016763</v>
      </c>
    </row>
    <row r="150" spans="1:8" ht="39.9" customHeight="1" x14ac:dyDescent="0.2">
      <c r="A150" s="17">
        <v>4</v>
      </c>
      <c r="B150" s="17" t="s">
        <v>5450</v>
      </c>
      <c r="C150" s="17" t="s">
        <v>5447</v>
      </c>
      <c r="D150" s="17" t="s">
        <v>5456</v>
      </c>
      <c r="E150" s="17">
        <v>2014.3</v>
      </c>
      <c r="F150" s="17" t="s">
        <v>5392</v>
      </c>
      <c r="G150" s="132" t="s">
        <v>6737</v>
      </c>
      <c r="H150" s="108">
        <v>7180016771</v>
      </c>
    </row>
    <row r="151" spans="1:8" ht="39.9" customHeight="1" x14ac:dyDescent="0.2">
      <c r="A151" s="17">
        <v>5</v>
      </c>
      <c r="B151" s="17" t="s">
        <v>5451</v>
      </c>
      <c r="C151" s="17" t="s">
        <v>5447</v>
      </c>
      <c r="D151" s="17" t="s">
        <v>5456</v>
      </c>
      <c r="E151" s="17">
        <v>2014.2</v>
      </c>
      <c r="F151" s="17" t="s">
        <v>5392</v>
      </c>
      <c r="G151" s="132" t="s">
        <v>6738</v>
      </c>
      <c r="H151" s="108">
        <v>7180016789</v>
      </c>
    </row>
    <row r="152" spans="1:8" ht="39.9" customHeight="1" x14ac:dyDescent="0.2">
      <c r="A152" s="17">
        <v>6</v>
      </c>
      <c r="B152" s="17" t="s">
        <v>5452</v>
      </c>
      <c r="C152" s="17" t="s">
        <v>5453</v>
      </c>
      <c r="D152" s="17" t="s">
        <v>5457</v>
      </c>
      <c r="E152" s="17">
        <v>2014.3</v>
      </c>
      <c r="F152" s="17" t="s">
        <v>5392</v>
      </c>
      <c r="G152" s="344" t="s">
        <v>6739</v>
      </c>
      <c r="H152" s="113">
        <v>7180016797</v>
      </c>
    </row>
    <row r="153" spans="1:8" ht="39.9" customHeight="1" x14ac:dyDescent="0.2">
      <c r="A153" s="17">
        <v>7</v>
      </c>
      <c r="B153" s="17" t="s">
        <v>5454</v>
      </c>
      <c r="C153" s="17" t="s">
        <v>5455</v>
      </c>
      <c r="D153" s="17" t="s">
        <v>5458</v>
      </c>
      <c r="E153" s="17">
        <v>2014.4</v>
      </c>
      <c r="F153" s="17" t="s">
        <v>5392</v>
      </c>
      <c r="G153" s="132" t="s">
        <v>6740</v>
      </c>
      <c r="H153" s="17">
        <v>7180016805</v>
      </c>
    </row>
    <row r="154" spans="1:8" ht="39.9" customHeight="1" x14ac:dyDescent="0.2">
      <c r="B154" s="477" t="s">
        <v>98</v>
      </c>
      <c r="C154" s="477"/>
    </row>
    <row r="155" spans="1:8" ht="39.9" customHeight="1" thickBot="1" x14ac:dyDescent="0.25">
      <c r="A155" s="17"/>
      <c r="B155" s="13" t="s">
        <v>5362</v>
      </c>
      <c r="C155" s="13" t="s">
        <v>5363</v>
      </c>
      <c r="D155" s="13" t="s">
        <v>5364</v>
      </c>
      <c r="E155" s="13" t="s">
        <v>5365</v>
      </c>
      <c r="F155" s="13" t="s">
        <v>5366</v>
      </c>
      <c r="G155" s="13" t="s">
        <v>5368</v>
      </c>
      <c r="H155" s="13" t="s">
        <v>5367</v>
      </c>
    </row>
    <row r="156" spans="1:8" ht="39.9" customHeight="1" thickTop="1" x14ac:dyDescent="0.2">
      <c r="A156" s="17">
        <v>1</v>
      </c>
      <c r="B156" s="17" t="s">
        <v>3501</v>
      </c>
      <c r="C156" s="17" t="s">
        <v>3502</v>
      </c>
      <c r="D156" s="17" t="s">
        <v>3503</v>
      </c>
      <c r="E156" s="56">
        <v>38200</v>
      </c>
      <c r="F156" s="17" t="s">
        <v>765</v>
      </c>
      <c r="G156" s="17" t="s">
        <v>4190</v>
      </c>
      <c r="H156" s="17">
        <v>7180013034</v>
      </c>
    </row>
    <row r="157" spans="1:8" ht="39.9" customHeight="1" x14ac:dyDescent="0.2">
      <c r="A157" s="17">
        <v>2</v>
      </c>
      <c r="B157" s="17" t="s">
        <v>3504</v>
      </c>
      <c r="C157" s="17" t="s">
        <v>3505</v>
      </c>
      <c r="D157" s="17" t="s">
        <v>3506</v>
      </c>
      <c r="E157" s="56">
        <v>40969</v>
      </c>
      <c r="F157" s="17" t="s">
        <v>765</v>
      </c>
      <c r="G157" s="17" t="s">
        <v>4191</v>
      </c>
      <c r="H157" s="17">
        <v>7180013042</v>
      </c>
    </row>
  </sheetData>
  <mergeCells count="5">
    <mergeCell ref="B106:C106"/>
    <mergeCell ref="B128:C128"/>
    <mergeCell ref="B154:C154"/>
    <mergeCell ref="B145:C145"/>
    <mergeCell ref="B123:C123"/>
  </mergeCells>
  <phoneticPr fontId="5"/>
  <pageMargins left="0.23622047244094491" right="0.23622047244094491" top="0.74803149606299213" bottom="0.3346456692913386" header="0.31496062992125984" footer="0.31496062992125984"/>
  <pageSetup paperSize="9" scale="64" fitToHeight="0" orientation="portrait" r:id="rId1"/>
  <headerFooter>
    <oddHeader>&amp;C&amp;"-,太字"&amp;20特別貸出用図書セット(調べ学習用セット　戦争・平和)</oddHeader>
  </headerFooter>
  <rowBreaks count="15" manualBreakCount="15">
    <brk id="25" max="16383" man="1"/>
    <brk id="32" max="16383" man="1"/>
    <brk id="39" max="16383" man="1"/>
    <brk id="50" max="16383" man="1"/>
    <brk id="57" max="16383" man="1"/>
    <brk id="64" max="16383" man="1"/>
    <brk id="73" max="16383" man="1"/>
    <brk id="82" max="16383" man="1"/>
    <brk id="89" max="7" man="1"/>
    <brk id="99" max="7" man="1"/>
    <brk id="105" max="7" man="1"/>
    <brk id="122" max="7" man="1"/>
    <brk id="127" max="7" man="1"/>
    <brk id="144" max="7" man="1"/>
    <brk id="153" max="7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4"/>
  </sheetPr>
  <dimension ref="A1:I58"/>
  <sheetViews>
    <sheetView view="pageBreakPreview" topLeftCell="A51" zoomScale="80" zoomScaleNormal="100" zoomScaleSheetLayoutView="80" workbookViewId="0">
      <selection activeCell="B56" sqref="B56:H58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8.109375" style="57" bestFit="1" customWidth="1"/>
    <col min="9" max="9" width="5.21875" style="231" customWidth="1"/>
    <col min="10" max="16384" width="12.6640625" style="231"/>
  </cols>
  <sheetData>
    <row r="1" spans="1:9" ht="39.9" customHeight="1" x14ac:dyDescent="0.2">
      <c r="B1" s="192" t="s">
        <v>16492</v>
      </c>
      <c r="I1" s="325"/>
    </row>
    <row r="2" spans="1:9" ht="39.9" customHeight="1" x14ac:dyDescent="0.2">
      <c r="B2" s="192" t="s">
        <v>99</v>
      </c>
      <c r="I2" s="325"/>
    </row>
    <row r="3" spans="1:9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86" t="s">
        <v>5367</v>
      </c>
      <c r="I3" s="325"/>
    </row>
    <row r="4" spans="1:9" ht="39.9" customHeight="1" thickTop="1" x14ac:dyDescent="0.2">
      <c r="A4" s="57">
        <v>1</v>
      </c>
      <c r="B4" s="17" t="s">
        <v>3520</v>
      </c>
      <c r="C4" s="17"/>
      <c r="D4" s="17" t="s">
        <v>400</v>
      </c>
      <c r="E4" s="56">
        <v>38777</v>
      </c>
      <c r="F4" s="17" t="s">
        <v>753</v>
      </c>
      <c r="G4" s="17" t="s">
        <v>4105</v>
      </c>
      <c r="H4" s="100">
        <v>7180010691</v>
      </c>
      <c r="I4" s="325"/>
    </row>
    <row r="5" spans="1:9" ht="39.9" customHeight="1" x14ac:dyDescent="0.2">
      <c r="A5" s="57">
        <v>2</v>
      </c>
      <c r="B5" s="17" t="s">
        <v>3521</v>
      </c>
      <c r="C5" s="17"/>
      <c r="D5" s="17" t="s">
        <v>400</v>
      </c>
      <c r="E5" s="56">
        <v>38777</v>
      </c>
      <c r="F5" s="17" t="s">
        <v>753</v>
      </c>
      <c r="G5" s="17" t="s">
        <v>4106</v>
      </c>
      <c r="H5" s="100">
        <v>7180010709</v>
      </c>
      <c r="I5" s="325"/>
    </row>
    <row r="6" spans="1:9" ht="39.9" customHeight="1" x14ac:dyDescent="0.2">
      <c r="A6" s="57">
        <v>3</v>
      </c>
      <c r="B6" s="17" t="s">
        <v>3522</v>
      </c>
      <c r="C6" s="17"/>
      <c r="D6" s="17" t="s">
        <v>400</v>
      </c>
      <c r="E6" s="56">
        <v>38777</v>
      </c>
      <c r="F6" s="17" t="s">
        <v>753</v>
      </c>
      <c r="G6" s="17" t="s">
        <v>4107</v>
      </c>
      <c r="H6" s="100">
        <v>7180010717</v>
      </c>
      <c r="I6" s="325"/>
    </row>
    <row r="7" spans="1:9" ht="39.9" customHeight="1" x14ac:dyDescent="0.2">
      <c r="A7" s="57">
        <v>4</v>
      </c>
      <c r="B7" s="17" t="s">
        <v>3523</v>
      </c>
      <c r="C7" s="17"/>
      <c r="D7" s="17" t="s">
        <v>400</v>
      </c>
      <c r="E7" s="56">
        <v>38777</v>
      </c>
      <c r="F7" s="17" t="s">
        <v>753</v>
      </c>
      <c r="G7" s="17" t="s">
        <v>4108</v>
      </c>
      <c r="H7" s="100">
        <v>7180010725</v>
      </c>
      <c r="I7" s="325"/>
    </row>
    <row r="8" spans="1:9" ht="39.9" customHeight="1" x14ac:dyDescent="0.2">
      <c r="A8" s="57">
        <v>5</v>
      </c>
      <c r="B8" s="17" t="s">
        <v>3524</v>
      </c>
      <c r="C8" s="17"/>
      <c r="D8" s="17" t="s">
        <v>400</v>
      </c>
      <c r="E8" s="56">
        <v>38777</v>
      </c>
      <c r="F8" s="17" t="s">
        <v>753</v>
      </c>
      <c r="G8" s="17" t="s">
        <v>4109</v>
      </c>
      <c r="H8" s="100">
        <v>7180010733</v>
      </c>
      <c r="I8" s="325"/>
    </row>
    <row r="9" spans="1:9" ht="39.9" customHeight="1" x14ac:dyDescent="0.2">
      <c r="A9" s="57">
        <v>6</v>
      </c>
      <c r="B9" s="17" t="s">
        <v>3525</v>
      </c>
      <c r="C9" s="17"/>
      <c r="D9" s="17" t="s">
        <v>400</v>
      </c>
      <c r="E9" s="56">
        <v>38777</v>
      </c>
      <c r="F9" s="17" t="s">
        <v>753</v>
      </c>
      <c r="G9" s="17" t="s">
        <v>4110</v>
      </c>
      <c r="H9" s="100">
        <v>7180010741</v>
      </c>
      <c r="I9" s="325"/>
    </row>
    <row r="10" spans="1:9" ht="39.9" customHeight="1" x14ac:dyDescent="0.2">
      <c r="A10" s="57">
        <v>7</v>
      </c>
      <c r="B10" s="17" t="s">
        <v>3526</v>
      </c>
      <c r="C10" s="17"/>
      <c r="D10" s="17" t="s">
        <v>400</v>
      </c>
      <c r="E10" s="56">
        <v>38777</v>
      </c>
      <c r="F10" s="17" t="s">
        <v>753</v>
      </c>
      <c r="G10" s="17" t="s">
        <v>4111</v>
      </c>
      <c r="H10" s="100">
        <v>7180010758</v>
      </c>
      <c r="I10" s="325"/>
    </row>
    <row r="11" spans="1:9" ht="39.9" customHeight="1" x14ac:dyDescent="0.2">
      <c r="A11" s="57">
        <v>8</v>
      </c>
      <c r="B11" s="17" t="s">
        <v>3527</v>
      </c>
      <c r="C11" s="17" t="s">
        <v>3528</v>
      </c>
      <c r="D11" s="17" t="s">
        <v>366</v>
      </c>
      <c r="E11" s="56">
        <v>40575</v>
      </c>
      <c r="F11" s="17" t="s">
        <v>753</v>
      </c>
      <c r="G11" s="17" t="s">
        <v>4112</v>
      </c>
      <c r="H11" s="100">
        <v>7180010766</v>
      </c>
      <c r="I11" s="325"/>
    </row>
    <row r="12" spans="1:9" ht="39.9" customHeight="1" x14ac:dyDescent="0.2">
      <c r="A12" s="57">
        <v>9</v>
      </c>
      <c r="B12" s="17" t="s">
        <v>3529</v>
      </c>
      <c r="C12" s="17" t="s">
        <v>3530</v>
      </c>
      <c r="D12" s="17" t="s">
        <v>366</v>
      </c>
      <c r="E12" s="56">
        <v>40603</v>
      </c>
      <c r="F12" s="17" t="s">
        <v>753</v>
      </c>
      <c r="G12" s="17" t="s">
        <v>4113</v>
      </c>
      <c r="H12" s="100">
        <v>7180007283</v>
      </c>
      <c r="I12" s="325"/>
    </row>
    <row r="13" spans="1:9" ht="39.9" customHeight="1" x14ac:dyDescent="0.2">
      <c r="A13" s="57">
        <v>10</v>
      </c>
      <c r="B13" s="17" t="s">
        <v>3531</v>
      </c>
      <c r="C13" s="17" t="s">
        <v>3528</v>
      </c>
      <c r="D13" s="17" t="s">
        <v>366</v>
      </c>
      <c r="E13" s="56">
        <v>40603</v>
      </c>
      <c r="F13" s="17" t="s">
        <v>753</v>
      </c>
      <c r="G13" s="17" t="s">
        <v>4114</v>
      </c>
      <c r="H13" s="100">
        <v>7180010774</v>
      </c>
      <c r="I13" s="325"/>
    </row>
    <row r="14" spans="1:9" ht="39.9" customHeight="1" x14ac:dyDescent="0.2">
      <c r="A14" s="57">
        <v>11</v>
      </c>
      <c r="B14" s="17" t="s">
        <v>3532</v>
      </c>
      <c r="C14" s="17" t="s">
        <v>3533</v>
      </c>
      <c r="D14" s="17" t="s">
        <v>403</v>
      </c>
      <c r="E14" s="56">
        <v>39934</v>
      </c>
      <c r="F14" s="17" t="s">
        <v>753</v>
      </c>
      <c r="G14" s="17" t="s">
        <v>4115</v>
      </c>
      <c r="H14" s="100">
        <v>7180010782</v>
      </c>
      <c r="I14" s="325"/>
    </row>
    <row r="15" spans="1:9" ht="39.9" customHeight="1" x14ac:dyDescent="0.2">
      <c r="A15" s="57">
        <v>12</v>
      </c>
      <c r="B15" s="17" t="s">
        <v>3534</v>
      </c>
      <c r="C15" s="17" t="s">
        <v>3535</v>
      </c>
      <c r="D15" s="17" t="s">
        <v>403</v>
      </c>
      <c r="E15" s="56">
        <v>38596</v>
      </c>
      <c r="F15" s="17" t="s">
        <v>753</v>
      </c>
      <c r="G15" s="17" t="s">
        <v>4116</v>
      </c>
      <c r="H15" s="100">
        <v>7180010790</v>
      </c>
      <c r="I15" s="325"/>
    </row>
    <row r="16" spans="1:9" ht="39.9" customHeight="1" x14ac:dyDescent="0.2">
      <c r="A16" s="57">
        <v>13</v>
      </c>
      <c r="B16" s="17" t="s">
        <v>3536</v>
      </c>
      <c r="C16" s="17" t="s">
        <v>3537</v>
      </c>
      <c r="D16" s="17" t="s">
        <v>3538</v>
      </c>
      <c r="E16" s="56">
        <v>38838</v>
      </c>
      <c r="F16" s="17" t="s">
        <v>753</v>
      </c>
      <c r="G16" s="17" t="s">
        <v>4117</v>
      </c>
      <c r="H16" s="100">
        <v>7180010808</v>
      </c>
      <c r="I16" s="325"/>
    </row>
    <row r="17" spans="1:9" ht="39.9" customHeight="1" x14ac:dyDescent="0.2">
      <c r="A17" s="57">
        <v>14</v>
      </c>
      <c r="B17" s="17" t="s">
        <v>3539</v>
      </c>
      <c r="C17" s="17" t="s">
        <v>3540</v>
      </c>
      <c r="D17" s="17" t="s">
        <v>3541</v>
      </c>
      <c r="E17" s="56">
        <v>40269</v>
      </c>
      <c r="F17" s="17" t="s">
        <v>753</v>
      </c>
      <c r="G17" s="17" t="s">
        <v>4118</v>
      </c>
      <c r="H17" s="100">
        <v>7180010816</v>
      </c>
      <c r="I17" s="325"/>
    </row>
    <row r="18" spans="1:9" ht="39.9" customHeight="1" x14ac:dyDescent="0.2">
      <c r="A18" s="57">
        <v>15</v>
      </c>
      <c r="B18" s="17" t="s">
        <v>3542</v>
      </c>
      <c r="C18" s="17" t="s">
        <v>3543</v>
      </c>
      <c r="D18" s="17" t="s">
        <v>363</v>
      </c>
      <c r="E18" s="56">
        <v>40422</v>
      </c>
      <c r="F18" s="17" t="s">
        <v>753</v>
      </c>
      <c r="G18" s="17" t="s">
        <v>4119</v>
      </c>
      <c r="H18" s="100">
        <v>7180010824</v>
      </c>
      <c r="I18" s="325"/>
    </row>
    <row r="19" spans="1:9" ht="39.9" customHeight="1" x14ac:dyDescent="0.2">
      <c r="A19" s="57">
        <v>16</v>
      </c>
      <c r="B19" s="17" t="s">
        <v>2051</v>
      </c>
      <c r="C19" s="17" t="s">
        <v>2052</v>
      </c>
      <c r="D19" s="17" t="s">
        <v>357</v>
      </c>
      <c r="E19" s="56">
        <v>40695</v>
      </c>
      <c r="F19" s="17" t="s">
        <v>753</v>
      </c>
      <c r="G19" s="17" t="s">
        <v>4120</v>
      </c>
      <c r="H19" s="100">
        <v>7180010832</v>
      </c>
      <c r="I19" s="325"/>
    </row>
    <row r="20" spans="1:9" ht="39.9" customHeight="1" x14ac:dyDescent="0.2">
      <c r="A20" s="57">
        <v>17</v>
      </c>
      <c r="B20" s="17" t="s">
        <v>1544</v>
      </c>
      <c r="C20" s="17" t="s">
        <v>1545</v>
      </c>
      <c r="D20" s="17" t="s">
        <v>343</v>
      </c>
      <c r="E20" s="56">
        <v>40695</v>
      </c>
      <c r="F20" s="17" t="s">
        <v>753</v>
      </c>
      <c r="G20" s="17" t="s">
        <v>4121</v>
      </c>
      <c r="H20" s="100">
        <v>7180010840</v>
      </c>
      <c r="I20" s="325"/>
    </row>
    <row r="21" spans="1:9" ht="39.9" customHeight="1" x14ac:dyDescent="0.2">
      <c r="A21" s="57">
        <v>18</v>
      </c>
      <c r="B21" s="17" t="s">
        <v>3544</v>
      </c>
      <c r="C21" s="17" t="s">
        <v>3545</v>
      </c>
      <c r="D21" s="17" t="s">
        <v>357</v>
      </c>
      <c r="E21" s="56">
        <v>38657</v>
      </c>
      <c r="F21" s="17" t="s">
        <v>753</v>
      </c>
      <c r="G21" s="17" t="s">
        <v>4122</v>
      </c>
      <c r="H21" s="100">
        <v>7180010857</v>
      </c>
      <c r="I21" s="325"/>
    </row>
    <row r="22" spans="1:9" ht="39.9" customHeight="1" x14ac:dyDescent="0.2">
      <c r="A22" s="57">
        <v>19</v>
      </c>
      <c r="B22" s="17" t="s">
        <v>3546</v>
      </c>
      <c r="C22" s="17" t="s">
        <v>3547</v>
      </c>
      <c r="D22" s="17" t="s">
        <v>532</v>
      </c>
      <c r="E22" s="56">
        <v>38687</v>
      </c>
      <c r="F22" s="17" t="s">
        <v>753</v>
      </c>
      <c r="G22" s="17" t="s">
        <v>4123</v>
      </c>
      <c r="H22" s="100">
        <v>7180010865</v>
      </c>
      <c r="I22" s="325"/>
    </row>
    <row r="23" spans="1:9" ht="39.9" customHeight="1" x14ac:dyDescent="0.2">
      <c r="A23" s="57">
        <v>20</v>
      </c>
      <c r="B23" s="17" t="s">
        <v>3548</v>
      </c>
      <c r="C23" s="17" t="s">
        <v>3549</v>
      </c>
      <c r="D23" s="17" t="s">
        <v>357</v>
      </c>
      <c r="E23" s="56">
        <v>38749</v>
      </c>
      <c r="F23" s="17" t="s">
        <v>753</v>
      </c>
      <c r="G23" s="17" t="s">
        <v>4124</v>
      </c>
      <c r="H23" s="100">
        <v>7180010873</v>
      </c>
      <c r="I23" s="325"/>
    </row>
    <row r="24" spans="1:9" ht="39.9" customHeight="1" x14ac:dyDescent="0.2">
      <c r="A24" s="57">
        <v>21</v>
      </c>
      <c r="B24" s="17" t="s">
        <v>3550</v>
      </c>
      <c r="C24" s="17" t="s">
        <v>3551</v>
      </c>
      <c r="D24" s="17" t="s">
        <v>3552</v>
      </c>
      <c r="E24" s="56">
        <v>39295</v>
      </c>
      <c r="F24" s="17" t="s">
        <v>4104</v>
      </c>
      <c r="G24" s="17" t="s">
        <v>4125</v>
      </c>
      <c r="H24" s="100">
        <v>7180010881</v>
      </c>
      <c r="I24" s="325"/>
    </row>
    <row r="25" spans="1:9" ht="39.9" customHeight="1" x14ac:dyDescent="0.2">
      <c r="A25" s="57">
        <v>22</v>
      </c>
      <c r="B25" s="17" t="s">
        <v>3553</v>
      </c>
      <c r="C25" s="17" t="s">
        <v>3554</v>
      </c>
      <c r="D25" s="17" t="s">
        <v>486</v>
      </c>
      <c r="E25" s="56">
        <v>40513</v>
      </c>
      <c r="F25" s="17" t="s">
        <v>753</v>
      </c>
      <c r="G25" s="17" t="s">
        <v>4126</v>
      </c>
      <c r="H25" s="100">
        <v>7180010899</v>
      </c>
      <c r="I25" s="325"/>
    </row>
    <row r="26" spans="1:9" ht="39.9" customHeight="1" x14ac:dyDescent="0.2">
      <c r="B26" s="192" t="s">
        <v>17605</v>
      </c>
      <c r="I26" s="325"/>
    </row>
    <row r="27" spans="1:9" ht="39.9" customHeight="1" thickBot="1" x14ac:dyDescent="0.25">
      <c r="B27" s="13" t="s">
        <v>5362</v>
      </c>
      <c r="C27" s="13" t="s">
        <v>5363</v>
      </c>
      <c r="D27" s="13" t="s">
        <v>5364</v>
      </c>
      <c r="E27" s="13" t="s">
        <v>5365</v>
      </c>
      <c r="F27" s="13" t="s">
        <v>5366</v>
      </c>
      <c r="G27" s="13" t="s">
        <v>5368</v>
      </c>
      <c r="H27" s="186" t="s">
        <v>5367</v>
      </c>
      <c r="I27" s="325"/>
    </row>
    <row r="28" spans="1:9" ht="39.9" customHeight="1" thickTop="1" x14ac:dyDescent="0.2">
      <c r="A28" s="57">
        <v>1</v>
      </c>
      <c r="B28" s="17" t="s">
        <v>17606</v>
      </c>
      <c r="C28" s="17"/>
      <c r="D28" s="17"/>
      <c r="E28" s="446" t="s">
        <v>17150</v>
      </c>
      <c r="F28" s="17" t="s">
        <v>17555</v>
      </c>
      <c r="G28" s="17" t="s">
        <v>17615</v>
      </c>
      <c r="H28" s="100">
        <v>1124106301</v>
      </c>
      <c r="I28" s="325"/>
    </row>
    <row r="29" spans="1:9" ht="39.9" customHeight="1" x14ac:dyDescent="0.2">
      <c r="A29" s="57">
        <v>2</v>
      </c>
      <c r="B29" s="17" t="s">
        <v>17607</v>
      </c>
      <c r="C29" s="17"/>
      <c r="D29" s="17"/>
      <c r="E29" s="446" t="s">
        <v>17142</v>
      </c>
      <c r="F29" s="17" t="s">
        <v>16956</v>
      </c>
      <c r="G29" s="17" t="s">
        <v>17616</v>
      </c>
      <c r="H29" s="100">
        <v>1124106319</v>
      </c>
      <c r="I29" s="325"/>
    </row>
    <row r="30" spans="1:9" ht="39.9" customHeight="1" x14ac:dyDescent="0.2">
      <c r="A30" s="57">
        <v>3</v>
      </c>
      <c r="B30" s="17" t="s">
        <v>17608</v>
      </c>
      <c r="C30" s="17"/>
      <c r="D30" s="17"/>
      <c r="E30" s="446" t="s">
        <v>17145</v>
      </c>
      <c r="F30" s="17" t="s">
        <v>16956</v>
      </c>
      <c r="G30" s="17" t="s">
        <v>17617</v>
      </c>
      <c r="H30" s="100">
        <v>1124106327</v>
      </c>
      <c r="I30" s="325"/>
    </row>
    <row r="31" spans="1:9" ht="39.9" customHeight="1" x14ac:dyDescent="0.2">
      <c r="A31" s="57">
        <v>4</v>
      </c>
      <c r="B31" s="17" t="s">
        <v>17609</v>
      </c>
      <c r="C31" s="17"/>
      <c r="D31" s="17"/>
      <c r="E31" s="446" t="s">
        <v>17147</v>
      </c>
      <c r="F31" s="17" t="s">
        <v>16956</v>
      </c>
      <c r="G31" s="17" t="s">
        <v>17618</v>
      </c>
      <c r="H31" s="100">
        <v>1124106012</v>
      </c>
      <c r="I31" s="325"/>
    </row>
    <row r="32" spans="1:9" ht="39.9" customHeight="1" x14ac:dyDescent="0.2">
      <c r="A32" s="57">
        <v>5</v>
      </c>
      <c r="B32" s="17" t="s">
        <v>17610</v>
      </c>
      <c r="C32" s="17"/>
      <c r="D32" s="17"/>
      <c r="E32" s="446" t="s">
        <v>17614</v>
      </c>
      <c r="F32" s="17" t="s">
        <v>17555</v>
      </c>
      <c r="G32" s="17" t="s">
        <v>17619</v>
      </c>
      <c r="H32" s="100">
        <v>1124106020</v>
      </c>
      <c r="I32" s="325"/>
    </row>
    <row r="33" spans="1:9" ht="39.9" customHeight="1" x14ac:dyDescent="0.2">
      <c r="A33" s="57">
        <v>6</v>
      </c>
      <c r="B33" s="17" t="s">
        <v>17611</v>
      </c>
      <c r="C33" s="17"/>
      <c r="D33" s="17"/>
      <c r="E33" s="446" t="s">
        <v>17614</v>
      </c>
      <c r="F33" s="17" t="s">
        <v>16956</v>
      </c>
      <c r="G33" s="17" t="s">
        <v>17620</v>
      </c>
      <c r="H33" s="100">
        <v>1124106038</v>
      </c>
      <c r="I33" s="325"/>
    </row>
    <row r="34" spans="1:9" ht="39.9" customHeight="1" x14ac:dyDescent="0.2">
      <c r="A34" s="57">
        <v>7</v>
      </c>
      <c r="B34" s="17" t="s">
        <v>17612</v>
      </c>
      <c r="C34" s="17"/>
      <c r="D34" s="17"/>
      <c r="E34" s="446" t="s">
        <v>17151</v>
      </c>
      <c r="F34" s="17" t="s">
        <v>16956</v>
      </c>
      <c r="G34" s="17" t="s">
        <v>17621</v>
      </c>
      <c r="H34" s="100">
        <v>1124106046</v>
      </c>
      <c r="I34" s="325"/>
    </row>
    <row r="35" spans="1:9" ht="39.9" customHeight="1" x14ac:dyDescent="0.2">
      <c r="A35" s="57">
        <v>8</v>
      </c>
      <c r="B35" s="17" t="s">
        <v>17613</v>
      </c>
      <c r="C35" s="17"/>
      <c r="D35" s="17"/>
      <c r="E35" s="446" t="s">
        <v>17140</v>
      </c>
      <c r="F35" s="17" t="s">
        <v>16956</v>
      </c>
      <c r="G35" s="17" t="s">
        <v>17622</v>
      </c>
      <c r="H35" s="100">
        <v>1124106418</v>
      </c>
      <c r="I35" s="325"/>
    </row>
    <row r="36" spans="1:9" ht="39.9" customHeight="1" x14ac:dyDescent="0.2">
      <c r="B36" s="192" t="s">
        <v>100</v>
      </c>
      <c r="I36" s="325"/>
    </row>
    <row r="37" spans="1:9" ht="39.9" customHeight="1" thickBot="1" x14ac:dyDescent="0.25">
      <c r="B37" s="13" t="s">
        <v>5362</v>
      </c>
      <c r="C37" s="13" t="s">
        <v>5363</v>
      </c>
      <c r="D37" s="13" t="s">
        <v>5364</v>
      </c>
      <c r="E37" s="13" t="s">
        <v>5365</v>
      </c>
      <c r="F37" s="13" t="s">
        <v>5366</v>
      </c>
      <c r="G37" s="13" t="s">
        <v>5368</v>
      </c>
      <c r="H37" s="186" t="s">
        <v>5367</v>
      </c>
      <c r="I37" s="325"/>
    </row>
    <row r="38" spans="1:9" ht="39.9" customHeight="1" thickTop="1" x14ac:dyDescent="0.2">
      <c r="A38" s="57">
        <v>1</v>
      </c>
      <c r="B38" s="237" t="s">
        <v>13351</v>
      </c>
      <c r="C38" s="237" t="s">
        <v>3555</v>
      </c>
      <c r="D38" s="237" t="s">
        <v>1591</v>
      </c>
      <c r="E38" s="56">
        <v>40878</v>
      </c>
      <c r="F38" s="17" t="s">
        <v>765</v>
      </c>
      <c r="G38" s="17" t="s">
        <v>4127</v>
      </c>
      <c r="H38" s="100">
        <v>7180013059</v>
      </c>
      <c r="I38" s="325"/>
    </row>
    <row r="39" spans="1:9" ht="39.9" customHeight="1" x14ac:dyDescent="0.2">
      <c r="A39" s="57">
        <v>2</v>
      </c>
      <c r="B39" s="237" t="s">
        <v>13350</v>
      </c>
      <c r="C39" s="237" t="s">
        <v>3555</v>
      </c>
      <c r="D39" s="237" t="s">
        <v>1591</v>
      </c>
      <c r="E39" s="56">
        <v>40940</v>
      </c>
      <c r="F39" s="17" t="s">
        <v>765</v>
      </c>
      <c r="G39" s="17" t="s">
        <v>4128</v>
      </c>
      <c r="H39" s="100">
        <v>7180013067</v>
      </c>
      <c r="I39" s="325"/>
    </row>
    <row r="40" spans="1:9" ht="39.9" customHeight="1" x14ac:dyDescent="0.2">
      <c r="A40" s="57">
        <v>3</v>
      </c>
      <c r="B40" s="237" t="s">
        <v>13352</v>
      </c>
      <c r="C40" s="237" t="s">
        <v>3555</v>
      </c>
      <c r="D40" s="237" t="s">
        <v>1591</v>
      </c>
      <c r="E40" s="56">
        <v>40969</v>
      </c>
      <c r="F40" s="17" t="s">
        <v>765</v>
      </c>
      <c r="G40" s="17" t="s">
        <v>4129</v>
      </c>
      <c r="H40" s="100">
        <v>7180013075</v>
      </c>
      <c r="I40" s="325"/>
    </row>
    <row r="41" spans="1:9" ht="39.9" customHeight="1" x14ac:dyDescent="0.2">
      <c r="A41" s="57">
        <v>4</v>
      </c>
      <c r="B41" s="237" t="s">
        <v>13353</v>
      </c>
      <c r="C41" s="237" t="s">
        <v>3555</v>
      </c>
      <c r="D41" s="237" t="s">
        <v>1591</v>
      </c>
      <c r="E41" s="56">
        <v>40969</v>
      </c>
      <c r="F41" s="17" t="s">
        <v>765</v>
      </c>
      <c r="G41" s="17" t="s">
        <v>4130</v>
      </c>
      <c r="H41" s="100">
        <v>7180013083</v>
      </c>
      <c r="I41" s="325"/>
    </row>
    <row r="42" spans="1:9" ht="39.9" customHeight="1" x14ac:dyDescent="0.2">
      <c r="A42" s="57">
        <v>5</v>
      </c>
      <c r="B42" s="237" t="s">
        <v>13343</v>
      </c>
      <c r="C42" s="17" t="s">
        <v>13344</v>
      </c>
      <c r="D42" s="17" t="s">
        <v>287</v>
      </c>
      <c r="E42" s="56" t="s">
        <v>11542</v>
      </c>
      <c r="F42" s="17" t="s">
        <v>14120</v>
      </c>
      <c r="G42" s="17" t="s">
        <v>13345</v>
      </c>
      <c r="H42" s="100" t="s">
        <v>13346</v>
      </c>
      <c r="I42" s="325"/>
    </row>
    <row r="43" spans="1:9" ht="39.9" customHeight="1" x14ac:dyDescent="0.2">
      <c r="A43" s="57">
        <v>6</v>
      </c>
      <c r="B43" s="237" t="s">
        <v>13347</v>
      </c>
      <c r="C43" s="17" t="s">
        <v>13348</v>
      </c>
      <c r="D43" s="17" t="s">
        <v>841</v>
      </c>
      <c r="E43" s="56" t="s">
        <v>11533</v>
      </c>
      <c r="F43" s="17" t="s">
        <v>14120</v>
      </c>
      <c r="G43" s="17" t="s">
        <v>13349</v>
      </c>
      <c r="H43" s="100">
        <v>1123890806</v>
      </c>
      <c r="I43" s="325"/>
    </row>
    <row r="44" spans="1:9" ht="39.9" customHeight="1" x14ac:dyDescent="0.2">
      <c r="B44" s="192" t="s">
        <v>17623</v>
      </c>
      <c r="I44" s="325"/>
    </row>
    <row r="45" spans="1:9" ht="39.9" customHeight="1" thickBot="1" x14ac:dyDescent="0.25">
      <c r="B45" s="13" t="s">
        <v>5362</v>
      </c>
      <c r="C45" s="13" t="s">
        <v>5363</v>
      </c>
      <c r="D45" s="13" t="s">
        <v>5364</v>
      </c>
      <c r="E45" s="13" t="s">
        <v>5365</v>
      </c>
      <c r="F45" s="13" t="s">
        <v>5366</v>
      </c>
      <c r="G45" s="13" t="s">
        <v>5368</v>
      </c>
      <c r="H45" s="13" t="s">
        <v>5367</v>
      </c>
      <c r="I45" s="325"/>
    </row>
    <row r="46" spans="1:9" ht="39.9" customHeight="1" thickTop="1" x14ac:dyDescent="0.2">
      <c r="A46" s="57">
        <v>1</v>
      </c>
      <c r="B46" s="237" t="s">
        <v>17625</v>
      </c>
      <c r="C46" s="237"/>
      <c r="D46" s="237"/>
      <c r="E46" s="446" t="s">
        <v>17147</v>
      </c>
      <c r="F46" s="17" t="s">
        <v>17555</v>
      </c>
      <c r="G46" s="17" t="s">
        <v>17633</v>
      </c>
      <c r="H46" s="17">
        <v>1124106053</v>
      </c>
      <c r="I46" s="325"/>
    </row>
    <row r="47" spans="1:9" ht="39.9" customHeight="1" x14ac:dyDescent="0.2">
      <c r="A47" s="57">
        <v>2</v>
      </c>
      <c r="B47" s="237" t="s">
        <v>17626</v>
      </c>
      <c r="C47" s="237"/>
      <c r="D47" s="237"/>
      <c r="E47" s="446" t="s">
        <v>17144</v>
      </c>
      <c r="F47" s="17" t="s">
        <v>16956</v>
      </c>
      <c r="G47" s="17" t="s">
        <v>17634</v>
      </c>
      <c r="H47" s="17">
        <v>1124106475</v>
      </c>
      <c r="I47" s="325"/>
    </row>
    <row r="48" spans="1:9" ht="39.9" customHeight="1" x14ac:dyDescent="0.2">
      <c r="A48" s="57">
        <v>3</v>
      </c>
      <c r="B48" s="237" t="s">
        <v>17627</v>
      </c>
      <c r="C48" s="17"/>
      <c r="D48" s="17"/>
      <c r="E48" s="446" t="s">
        <v>11394</v>
      </c>
      <c r="F48" s="17" t="s">
        <v>16956</v>
      </c>
      <c r="G48" s="17" t="s">
        <v>17635</v>
      </c>
      <c r="H48" s="17">
        <v>1124106129</v>
      </c>
      <c r="I48" s="325"/>
    </row>
    <row r="49" spans="1:9" ht="39.9" customHeight="1" x14ac:dyDescent="0.2">
      <c r="A49" s="57">
        <v>4</v>
      </c>
      <c r="B49" s="237" t="s">
        <v>17628</v>
      </c>
      <c r="C49" s="237"/>
      <c r="D49" s="237"/>
      <c r="E49" s="446" t="s">
        <v>12339</v>
      </c>
      <c r="F49" s="17" t="s">
        <v>16956</v>
      </c>
      <c r="G49" s="17" t="s">
        <v>17636</v>
      </c>
      <c r="H49" s="17">
        <v>1124106137</v>
      </c>
      <c r="I49" s="325"/>
    </row>
    <row r="50" spans="1:9" ht="39.9" customHeight="1" x14ac:dyDescent="0.2">
      <c r="A50" s="57">
        <v>5</v>
      </c>
      <c r="B50" s="237" t="s">
        <v>17629</v>
      </c>
      <c r="C50" s="17"/>
      <c r="D50" s="17"/>
      <c r="E50" s="446" t="s">
        <v>12339</v>
      </c>
      <c r="F50" s="17" t="s">
        <v>16956</v>
      </c>
      <c r="G50" s="17" t="s">
        <v>17637</v>
      </c>
      <c r="H50" s="17">
        <v>1124106145</v>
      </c>
      <c r="I50" s="325"/>
    </row>
    <row r="51" spans="1:9" ht="39.9" customHeight="1" x14ac:dyDescent="0.2">
      <c r="A51" s="57">
        <v>6</v>
      </c>
      <c r="B51" s="237" t="s">
        <v>17630</v>
      </c>
      <c r="C51" s="237"/>
      <c r="D51" s="237"/>
      <c r="E51" s="446" t="s">
        <v>13966</v>
      </c>
      <c r="F51" s="17" t="s">
        <v>16956</v>
      </c>
      <c r="G51" s="17" t="s">
        <v>17638</v>
      </c>
      <c r="H51" s="17">
        <v>1124106160</v>
      </c>
      <c r="I51" s="325"/>
    </row>
    <row r="52" spans="1:9" ht="39.9" customHeight="1" x14ac:dyDescent="0.2">
      <c r="A52" s="57">
        <v>7</v>
      </c>
      <c r="B52" s="237" t="s">
        <v>17631</v>
      </c>
      <c r="C52" s="17"/>
      <c r="D52" s="17"/>
      <c r="E52" s="446" t="s">
        <v>14253</v>
      </c>
      <c r="F52" s="17" t="s">
        <v>16956</v>
      </c>
      <c r="G52" s="17" t="s">
        <v>17639</v>
      </c>
      <c r="H52" s="17">
        <v>1124106178</v>
      </c>
      <c r="I52" s="325"/>
    </row>
    <row r="53" spans="1:9" ht="39.9" customHeight="1" x14ac:dyDescent="0.2">
      <c r="A53" s="57">
        <v>8</v>
      </c>
      <c r="B53" s="237" t="s">
        <v>17632</v>
      </c>
      <c r="C53" s="17"/>
      <c r="D53" s="17"/>
      <c r="E53" s="446" t="s">
        <v>14253</v>
      </c>
      <c r="F53" s="17" t="s">
        <v>16956</v>
      </c>
      <c r="G53" s="17" t="s">
        <v>17640</v>
      </c>
      <c r="H53" s="17">
        <v>1124106186</v>
      </c>
      <c r="I53" s="325"/>
    </row>
    <row r="54" spans="1:9" ht="39.9" customHeight="1" x14ac:dyDescent="0.2">
      <c r="B54" s="192" t="s">
        <v>17624</v>
      </c>
      <c r="I54" s="325"/>
    </row>
    <row r="55" spans="1:9" ht="39.9" customHeight="1" thickBot="1" x14ac:dyDescent="0.25">
      <c r="B55" s="13" t="s">
        <v>5362</v>
      </c>
      <c r="C55" s="13" t="s">
        <v>5363</v>
      </c>
      <c r="D55" s="13" t="s">
        <v>5364</v>
      </c>
      <c r="E55" s="13" t="s">
        <v>5365</v>
      </c>
      <c r="F55" s="13" t="s">
        <v>5366</v>
      </c>
      <c r="G55" s="13" t="s">
        <v>5368</v>
      </c>
      <c r="H55" s="186" t="s">
        <v>5367</v>
      </c>
      <c r="I55" s="325"/>
    </row>
    <row r="56" spans="1:9" ht="39.9" customHeight="1" thickTop="1" x14ac:dyDescent="0.2">
      <c r="A56" s="57">
        <v>1</v>
      </c>
      <c r="B56" s="237" t="s">
        <v>17641</v>
      </c>
      <c r="C56" s="237"/>
      <c r="D56" s="237"/>
      <c r="E56" s="446" t="s">
        <v>17146</v>
      </c>
      <c r="F56" s="17" t="s">
        <v>16956</v>
      </c>
      <c r="G56" s="17" t="s">
        <v>17644</v>
      </c>
      <c r="H56" s="100">
        <v>1124106350</v>
      </c>
      <c r="I56" s="325"/>
    </row>
    <row r="57" spans="1:9" ht="39.9" customHeight="1" x14ac:dyDescent="0.2">
      <c r="A57" s="57">
        <v>2</v>
      </c>
      <c r="B57" s="237" t="s">
        <v>17642</v>
      </c>
      <c r="C57" s="237"/>
      <c r="D57" s="237"/>
      <c r="E57" s="446" t="s">
        <v>17149</v>
      </c>
      <c r="F57" s="17" t="s">
        <v>16956</v>
      </c>
      <c r="G57" s="17" t="s">
        <v>17645</v>
      </c>
      <c r="H57" s="100">
        <v>1124105865</v>
      </c>
      <c r="I57" s="325"/>
    </row>
    <row r="58" spans="1:9" ht="39.9" customHeight="1" x14ac:dyDescent="0.2">
      <c r="A58" s="57">
        <v>3</v>
      </c>
      <c r="B58" s="237" t="s">
        <v>17643</v>
      </c>
      <c r="C58" s="237"/>
      <c r="D58" s="237"/>
      <c r="E58" s="446" t="s">
        <v>17144</v>
      </c>
      <c r="F58" s="17" t="s">
        <v>16956</v>
      </c>
      <c r="G58" s="17" t="s">
        <v>17646</v>
      </c>
      <c r="H58" s="100">
        <v>1124105857</v>
      </c>
      <c r="I58" s="325"/>
    </row>
  </sheetData>
  <phoneticPr fontId="5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&amp;C&amp;"-,太字"&amp;20特別貸出用図&amp;18書セット(調べ学習用セット　災害・防災)</oddHeader>
  </headerFooter>
  <rowBreaks count="4" manualBreakCount="4">
    <brk id="25" max="7" man="1"/>
    <brk id="35" max="7" man="1"/>
    <brk id="43" max="7" man="1"/>
    <brk id="53" max="7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4"/>
  </sheetPr>
  <dimension ref="A1:H14"/>
  <sheetViews>
    <sheetView view="pageBreakPreview" zoomScale="80" zoomScaleNormal="100" zoomScaleSheetLayoutView="80" workbookViewId="0">
      <selection activeCell="B2" sqref="B2:C2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77734375" style="57" bestFit="1" customWidth="1"/>
    <col min="9" max="16384" width="12.6640625" style="231"/>
  </cols>
  <sheetData>
    <row r="1" spans="1:8" ht="39.9" customHeight="1" x14ac:dyDescent="0.2">
      <c r="B1" s="192" t="s">
        <v>16492</v>
      </c>
      <c r="C1" s="93"/>
      <c r="D1" s="93"/>
      <c r="E1" s="93"/>
      <c r="F1" s="93"/>
      <c r="G1" s="324"/>
      <c r="H1" s="93"/>
    </row>
    <row r="2" spans="1:8" ht="39.9" customHeight="1" x14ac:dyDescent="0.2">
      <c r="B2" s="477" t="s">
        <v>6816</v>
      </c>
      <c r="C2" s="477"/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86" t="s">
        <v>5367</v>
      </c>
    </row>
    <row r="4" spans="1:8" ht="39.9" customHeight="1" thickTop="1" x14ac:dyDescent="0.2">
      <c r="A4" s="57">
        <v>1</v>
      </c>
      <c r="B4" s="83" t="s">
        <v>6797</v>
      </c>
      <c r="C4" s="83" t="s">
        <v>6798</v>
      </c>
      <c r="D4" s="83" t="s">
        <v>5513</v>
      </c>
      <c r="E4" s="83">
        <v>2011.12</v>
      </c>
      <c r="F4" s="146" t="s">
        <v>5392</v>
      </c>
      <c r="G4" s="346" t="s">
        <v>6805</v>
      </c>
      <c r="H4" s="101">
        <v>7180016961</v>
      </c>
    </row>
    <row r="5" spans="1:8" ht="39.9" customHeight="1" x14ac:dyDescent="0.2">
      <c r="A5" s="57">
        <v>2</v>
      </c>
      <c r="B5" s="17" t="s">
        <v>6799</v>
      </c>
      <c r="C5" s="17" t="s">
        <v>6800</v>
      </c>
      <c r="D5" s="17" t="s">
        <v>5514</v>
      </c>
      <c r="E5" s="17">
        <v>2012.7</v>
      </c>
      <c r="F5" s="17" t="s">
        <v>5392</v>
      </c>
      <c r="G5" s="306" t="s">
        <v>6806</v>
      </c>
      <c r="H5" s="102">
        <v>7180016979</v>
      </c>
    </row>
    <row r="6" spans="1:8" ht="39.9" customHeight="1" x14ac:dyDescent="0.2">
      <c r="A6" s="57">
        <v>3</v>
      </c>
      <c r="B6" s="17" t="s">
        <v>6801</v>
      </c>
      <c r="C6" s="17" t="s">
        <v>6802</v>
      </c>
      <c r="D6" s="17" t="s">
        <v>5515</v>
      </c>
      <c r="E6" s="17">
        <v>2013.2</v>
      </c>
      <c r="F6" s="17" t="s">
        <v>5392</v>
      </c>
      <c r="G6" s="306" t="s">
        <v>6807</v>
      </c>
      <c r="H6" s="102">
        <v>7180016987</v>
      </c>
    </row>
    <row r="7" spans="1:8" ht="39.9" customHeight="1" x14ac:dyDescent="0.2">
      <c r="A7" s="57">
        <v>4</v>
      </c>
      <c r="B7" s="17" t="s">
        <v>5501</v>
      </c>
      <c r="C7" s="17" t="s">
        <v>5502</v>
      </c>
      <c r="D7" s="17" t="s">
        <v>5516</v>
      </c>
      <c r="E7" s="17">
        <v>2013.2</v>
      </c>
      <c r="F7" s="17" t="s">
        <v>5392</v>
      </c>
      <c r="G7" s="306" t="s">
        <v>6808</v>
      </c>
      <c r="H7" s="102">
        <v>7180016995</v>
      </c>
    </row>
    <row r="8" spans="1:8" ht="39.9" customHeight="1" x14ac:dyDescent="0.2">
      <c r="A8" s="57">
        <v>5</v>
      </c>
      <c r="B8" s="60" t="s">
        <v>5503</v>
      </c>
      <c r="C8" s="60" t="s">
        <v>5504</v>
      </c>
      <c r="D8" s="60" t="s">
        <v>5517</v>
      </c>
      <c r="E8" s="166" t="s">
        <v>5518</v>
      </c>
      <c r="F8" s="17" t="s">
        <v>5392</v>
      </c>
      <c r="G8" s="306" t="s">
        <v>6809</v>
      </c>
      <c r="H8" s="102">
        <v>7180017001</v>
      </c>
    </row>
    <row r="9" spans="1:8" ht="39.9" customHeight="1" x14ac:dyDescent="0.2">
      <c r="A9" s="57">
        <v>6</v>
      </c>
      <c r="B9" s="17" t="s">
        <v>5505</v>
      </c>
      <c r="C9" s="17" t="s">
        <v>5506</v>
      </c>
      <c r="D9" s="17" t="s">
        <v>5456</v>
      </c>
      <c r="E9" s="17" t="str">
        <f>"2014.1"</f>
        <v>2014.1</v>
      </c>
      <c r="F9" s="17" t="s">
        <v>5392</v>
      </c>
      <c r="G9" s="306" t="s">
        <v>6810</v>
      </c>
      <c r="H9" s="102">
        <v>7180017019</v>
      </c>
    </row>
    <row r="10" spans="1:8" ht="39.9" customHeight="1" x14ac:dyDescent="0.2">
      <c r="A10" s="57">
        <v>7</v>
      </c>
      <c r="B10" s="17" t="s">
        <v>5507</v>
      </c>
      <c r="C10" s="17" t="s">
        <v>5508</v>
      </c>
      <c r="D10" s="17" t="s">
        <v>5519</v>
      </c>
      <c r="E10" s="17" t="str">
        <f>"2014.2"</f>
        <v>2014.2</v>
      </c>
      <c r="F10" s="17" t="s">
        <v>5392</v>
      </c>
      <c r="G10" s="306" t="s">
        <v>6811</v>
      </c>
      <c r="H10" s="102">
        <v>7180017027</v>
      </c>
    </row>
    <row r="11" spans="1:8" ht="39.9" customHeight="1" x14ac:dyDescent="0.2">
      <c r="A11" s="57">
        <v>8</v>
      </c>
      <c r="B11" s="17" t="s">
        <v>5509</v>
      </c>
      <c r="C11" s="17" t="s">
        <v>5510</v>
      </c>
      <c r="D11" s="17" t="s">
        <v>6803</v>
      </c>
      <c r="E11" s="17">
        <v>2014.2</v>
      </c>
      <c r="F11" s="17" t="s">
        <v>5392</v>
      </c>
      <c r="G11" s="306" t="s">
        <v>6812</v>
      </c>
      <c r="H11" s="102">
        <v>7180017035</v>
      </c>
    </row>
    <row r="12" spans="1:8" ht="39.9" customHeight="1" thickBot="1" x14ac:dyDescent="0.25">
      <c r="A12" s="57">
        <v>9</v>
      </c>
      <c r="B12" s="58" t="s">
        <v>5511</v>
      </c>
      <c r="C12" s="58" t="s">
        <v>5512</v>
      </c>
      <c r="D12" s="58" t="s">
        <v>6804</v>
      </c>
      <c r="E12" s="58">
        <v>2014.3</v>
      </c>
      <c r="F12" s="58" t="s">
        <v>5392</v>
      </c>
      <c r="G12" s="392" t="s">
        <v>6813</v>
      </c>
      <c r="H12" s="121">
        <v>7180017043</v>
      </c>
    </row>
    <row r="13" spans="1:8" ht="39.9" customHeight="1" x14ac:dyDescent="0.2">
      <c r="B13" s="94"/>
      <c r="C13" s="93"/>
      <c r="D13" s="93"/>
      <c r="E13" s="93"/>
      <c r="F13" s="93"/>
    </row>
    <row r="14" spans="1:8" ht="39.9" customHeight="1" x14ac:dyDescent="0.2">
      <c r="B14" s="94"/>
      <c r="C14" s="93"/>
      <c r="D14" s="93"/>
      <c r="E14" s="93"/>
      <c r="F14" s="93"/>
    </row>
  </sheetData>
  <mergeCells count="1">
    <mergeCell ref="B2:C2"/>
  </mergeCells>
  <phoneticPr fontId="5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&amp;C&amp;"-,太字"&amp;20特別貸出用図書セット(調べ学習用セット　東日本大震災）</oddHeader>
  </headerFooter>
  <rowBreaks count="4" manualBreakCount="4">
    <brk id="14" max="16383" man="1"/>
    <brk id="28" max="16383" man="1"/>
    <brk id="38" max="16383" man="1"/>
    <brk id="50" max="16383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theme="4"/>
  </sheetPr>
  <dimension ref="A1:H44"/>
  <sheetViews>
    <sheetView view="pageBreakPreview" zoomScale="80" zoomScaleNormal="100" zoomScaleSheetLayoutView="80" workbookViewId="0">
      <selection activeCell="B1" sqref="B1"/>
    </sheetView>
  </sheetViews>
  <sheetFormatPr defaultColWidth="9" defaultRowHeight="39.9" customHeight="1" x14ac:dyDescent="0.2"/>
  <cols>
    <col min="1" max="1" width="5.21875" style="303" bestFit="1" customWidth="1"/>
    <col min="2" max="2" width="39.88671875" style="303" customWidth="1"/>
    <col min="3" max="3" width="26.33203125" style="11" customWidth="1"/>
    <col min="4" max="4" width="18.33203125" style="11" bestFit="1" customWidth="1"/>
    <col min="5" max="5" width="18.109375" style="11" customWidth="1"/>
    <col min="6" max="6" width="14.33203125" style="303" bestFit="1" customWidth="1"/>
    <col min="7" max="7" width="19" style="11" bestFit="1" customWidth="1"/>
    <col min="8" max="8" width="18.6640625" style="303" bestFit="1" customWidth="1"/>
    <col min="9" max="16384" width="9" style="394"/>
  </cols>
  <sheetData>
    <row r="1" spans="1:8" s="1" customFormat="1" ht="39.9" customHeight="1" x14ac:dyDescent="0.2">
      <c r="A1" s="11"/>
      <c r="B1" s="10" t="s">
        <v>16492</v>
      </c>
      <c r="C1" s="11"/>
      <c r="D1" s="11"/>
      <c r="E1" s="11"/>
      <c r="F1" s="11"/>
      <c r="G1" s="11"/>
      <c r="H1" s="11"/>
    </row>
    <row r="2" spans="1:8" s="1" customFormat="1" ht="39.9" customHeight="1" x14ac:dyDescent="0.2">
      <c r="A2" s="11"/>
      <c r="B2" s="477" t="s">
        <v>6817</v>
      </c>
      <c r="C2" s="477"/>
      <c r="D2" s="11"/>
      <c r="E2" s="11"/>
      <c r="F2" s="11"/>
      <c r="G2" s="11"/>
      <c r="H2" s="11"/>
    </row>
    <row r="3" spans="1:8" s="1" customFormat="1" ht="39.9" customHeight="1" thickBot="1" x14ac:dyDescent="0.25">
      <c r="A3" s="11"/>
      <c r="B3" s="12" t="s">
        <v>5362</v>
      </c>
      <c r="C3" s="12" t="s">
        <v>5363</v>
      </c>
      <c r="D3" s="12" t="s">
        <v>5364</v>
      </c>
      <c r="E3" s="13" t="s">
        <v>5365</v>
      </c>
      <c r="F3" s="12" t="s">
        <v>5366</v>
      </c>
      <c r="G3" s="12" t="s">
        <v>5368</v>
      </c>
      <c r="H3" s="12" t="s">
        <v>5367</v>
      </c>
    </row>
    <row r="4" spans="1:8" s="1" customFormat="1" ht="49.5" customHeight="1" thickTop="1" x14ac:dyDescent="0.2">
      <c r="A4" s="11">
        <v>1</v>
      </c>
      <c r="B4" s="139" t="s">
        <v>5522</v>
      </c>
      <c r="C4" s="38" t="s">
        <v>5523</v>
      </c>
      <c r="D4" s="139" t="s">
        <v>5514</v>
      </c>
      <c r="E4" s="139">
        <v>2012.2</v>
      </c>
      <c r="F4" s="16" t="s">
        <v>5392</v>
      </c>
      <c r="G4" s="164" t="s">
        <v>6829</v>
      </c>
      <c r="H4" s="85">
        <v>7180017050</v>
      </c>
    </row>
    <row r="5" spans="1:8" s="1" customFormat="1" ht="49.5" customHeight="1" x14ac:dyDescent="0.2">
      <c r="A5" s="11">
        <v>2</v>
      </c>
      <c r="B5" s="88" t="str">
        <f>"東日本大震災伝えなければならない100の物語 第1巻 その日"</f>
        <v>東日本大震災伝えなければならない100の物語 第1巻 その日</v>
      </c>
      <c r="C5" s="88"/>
      <c r="D5" s="88" t="s">
        <v>5499</v>
      </c>
      <c r="E5" s="88">
        <v>2013.2</v>
      </c>
      <c r="F5" s="14" t="s">
        <v>5392</v>
      </c>
      <c r="G5" s="125" t="s">
        <v>6830</v>
      </c>
      <c r="H5" s="87">
        <v>7180017068</v>
      </c>
    </row>
    <row r="6" spans="1:8" s="1" customFormat="1" ht="49.5" customHeight="1" x14ac:dyDescent="0.2">
      <c r="A6" s="11">
        <v>3</v>
      </c>
      <c r="B6" s="88" t="s">
        <v>5541</v>
      </c>
      <c r="C6" s="88" t="s">
        <v>5542</v>
      </c>
      <c r="D6" s="88" t="s">
        <v>5549</v>
      </c>
      <c r="E6" s="88">
        <v>2012.8</v>
      </c>
      <c r="F6" s="14" t="s">
        <v>5392</v>
      </c>
      <c r="G6" s="125" t="s">
        <v>6831</v>
      </c>
      <c r="H6" s="87">
        <v>7180017076</v>
      </c>
    </row>
    <row r="7" spans="1:8" s="1" customFormat="1" ht="49.5" customHeight="1" x14ac:dyDescent="0.2">
      <c r="A7" s="11">
        <v>4</v>
      </c>
      <c r="B7" s="88" t="s">
        <v>5524</v>
      </c>
      <c r="C7" s="88" t="s">
        <v>5525</v>
      </c>
      <c r="D7" s="88" t="s">
        <v>5545</v>
      </c>
      <c r="E7" s="88">
        <v>2012.4</v>
      </c>
      <c r="F7" s="14" t="s">
        <v>5392</v>
      </c>
      <c r="G7" s="125" t="s">
        <v>6832</v>
      </c>
      <c r="H7" s="87">
        <v>7180017084</v>
      </c>
    </row>
    <row r="8" spans="1:8" s="1" customFormat="1" ht="49.5" customHeight="1" x14ac:dyDescent="0.2">
      <c r="A8" s="11">
        <v>5</v>
      </c>
      <c r="B8" s="88" t="s">
        <v>6818</v>
      </c>
      <c r="C8" s="88" t="s">
        <v>6819</v>
      </c>
      <c r="D8" s="88" t="s">
        <v>5520</v>
      </c>
      <c r="E8" s="88">
        <v>2013.3</v>
      </c>
      <c r="F8" s="14" t="s">
        <v>5392</v>
      </c>
      <c r="G8" s="125" t="s">
        <v>6833</v>
      </c>
      <c r="H8" s="87">
        <v>7180017092</v>
      </c>
    </row>
    <row r="9" spans="1:8" s="1" customFormat="1" ht="49.5" customHeight="1" x14ac:dyDescent="0.2">
      <c r="A9" s="11">
        <v>6</v>
      </c>
      <c r="B9" s="88" t="s">
        <v>6820</v>
      </c>
      <c r="C9" s="88" t="s">
        <v>6821</v>
      </c>
      <c r="D9" s="88" t="s">
        <v>5494</v>
      </c>
      <c r="E9" s="88">
        <v>2012.11</v>
      </c>
      <c r="F9" s="14" t="s">
        <v>5392</v>
      </c>
      <c r="G9" s="125" t="s">
        <v>6834</v>
      </c>
      <c r="H9" s="87">
        <v>7180022704</v>
      </c>
    </row>
    <row r="10" spans="1:8" s="1" customFormat="1" ht="49.5" customHeight="1" x14ac:dyDescent="0.2">
      <c r="A10" s="11">
        <v>7</v>
      </c>
      <c r="B10" s="17" t="s">
        <v>6822</v>
      </c>
      <c r="C10" s="17" t="s">
        <v>6823</v>
      </c>
      <c r="D10" s="17" t="s">
        <v>5500</v>
      </c>
      <c r="E10" s="17">
        <v>2011.6</v>
      </c>
      <c r="F10" s="14" t="s">
        <v>5392</v>
      </c>
      <c r="G10" s="125" t="s">
        <v>6835</v>
      </c>
      <c r="H10" s="87">
        <v>7180022712</v>
      </c>
    </row>
    <row r="11" spans="1:8" s="1" customFormat="1" ht="49.5" customHeight="1" x14ac:dyDescent="0.2">
      <c r="A11" s="11">
        <v>8</v>
      </c>
      <c r="B11" s="88" t="s">
        <v>6824</v>
      </c>
      <c r="C11" s="88" t="s">
        <v>6825</v>
      </c>
      <c r="D11" s="88" t="s">
        <v>5544</v>
      </c>
      <c r="E11" s="88">
        <v>2013.9</v>
      </c>
      <c r="F11" s="14" t="s">
        <v>5392</v>
      </c>
      <c r="G11" s="125" t="s">
        <v>6836</v>
      </c>
      <c r="H11" s="87">
        <v>7180022720</v>
      </c>
    </row>
    <row r="12" spans="1:8" s="1" customFormat="1" ht="49.5" customHeight="1" x14ac:dyDescent="0.2">
      <c r="A12" s="11">
        <v>9</v>
      </c>
      <c r="B12" s="78" t="s">
        <v>6826</v>
      </c>
      <c r="C12" s="78" t="s">
        <v>6827</v>
      </c>
      <c r="D12" s="78" t="s">
        <v>5499</v>
      </c>
      <c r="E12" s="78">
        <v>2012.2</v>
      </c>
      <c r="F12" s="44" t="s">
        <v>5392</v>
      </c>
      <c r="G12" s="153" t="s">
        <v>6837</v>
      </c>
      <c r="H12" s="156">
        <v>7180022738</v>
      </c>
    </row>
    <row r="13" spans="1:8" s="1" customFormat="1" ht="49.5" customHeight="1" x14ac:dyDescent="0.2">
      <c r="A13" s="11">
        <v>10</v>
      </c>
      <c r="B13" s="17" t="s">
        <v>6828</v>
      </c>
      <c r="C13" s="17"/>
      <c r="D13" s="17" t="s">
        <v>5543</v>
      </c>
      <c r="E13" s="17">
        <v>2011.11</v>
      </c>
      <c r="F13" s="14" t="s">
        <v>5392</v>
      </c>
      <c r="G13" s="125" t="s">
        <v>6838</v>
      </c>
      <c r="H13" s="17">
        <v>7180022746</v>
      </c>
    </row>
    <row r="14" spans="1:8" s="1" customFormat="1" ht="39.9" customHeight="1" x14ac:dyDescent="0.2">
      <c r="A14" s="11"/>
      <c r="B14" s="478" t="s">
        <v>6839</v>
      </c>
      <c r="C14" s="478"/>
      <c r="D14" s="11"/>
      <c r="E14" s="11"/>
      <c r="F14" s="11"/>
      <c r="G14" s="11"/>
      <c r="H14" s="11"/>
    </row>
    <row r="15" spans="1:8" s="1" customFormat="1" ht="39.9" customHeight="1" thickBot="1" x14ac:dyDescent="0.25">
      <c r="A15" s="11"/>
      <c r="B15" s="12" t="s">
        <v>5362</v>
      </c>
      <c r="C15" s="12" t="s">
        <v>5363</v>
      </c>
      <c r="D15" s="12" t="s">
        <v>5364</v>
      </c>
      <c r="E15" s="13" t="s">
        <v>5365</v>
      </c>
      <c r="F15" s="12" t="s">
        <v>5366</v>
      </c>
      <c r="G15" s="12" t="s">
        <v>5368</v>
      </c>
      <c r="H15" s="12" t="s">
        <v>5367</v>
      </c>
    </row>
    <row r="16" spans="1:8" s="1" customFormat="1" ht="39.9" customHeight="1" thickTop="1" x14ac:dyDescent="0.2">
      <c r="A16" s="11">
        <v>1</v>
      </c>
      <c r="B16" s="139" t="s">
        <v>6840</v>
      </c>
      <c r="C16" s="139" t="s">
        <v>6841</v>
      </c>
      <c r="D16" s="139" t="s">
        <v>5544</v>
      </c>
      <c r="E16" s="139">
        <v>2012.4</v>
      </c>
      <c r="F16" s="14" t="s">
        <v>5392</v>
      </c>
      <c r="G16" s="164" t="s">
        <v>6850</v>
      </c>
      <c r="H16" s="85">
        <v>7180022753</v>
      </c>
    </row>
    <row r="17" spans="1:8" s="1" customFormat="1" ht="39.9" customHeight="1" x14ac:dyDescent="0.2">
      <c r="A17" s="11">
        <v>2</v>
      </c>
      <c r="B17" s="88" t="s">
        <v>6842</v>
      </c>
      <c r="C17" s="88" t="s">
        <v>6843</v>
      </c>
      <c r="D17" s="88" t="s">
        <v>5544</v>
      </c>
      <c r="E17" s="88">
        <v>2012.11</v>
      </c>
      <c r="F17" s="14" t="s">
        <v>5392</v>
      </c>
      <c r="G17" s="125" t="s">
        <v>6851</v>
      </c>
      <c r="H17" s="87">
        <v>7180022761</v>
      </c>
    </row>
    <row r="18" spans="1:8" s="1" customFormat="1" ht="39.9" customHeight="1" x14ac:dyDescent="0.2">
      <c r="A18" s="11">
        <v>3</v>
      </c>
      <c r="B18" s="88" t="s">
        <v>6844</v>
      </c>
      <c r="C18" s="88" t="s">
        <v>6845</v>
      </c>
      <c r="D18" s="88" t="s">
        <v>5514</v>
      </c>
      <c r="E18" s="88">
        <v>2012.3</v>
      </c>
      <c r="F18" s="14" t="s">
        <v>5392</v>
      </c>
      <c r="G18" s="125" t="s">
        <v>6852</v>
      </c>
      <c r="H18" s="87">
        <v>7180022779</v>
      </c>
    </row>
    <row r="19" spans="1:8" s="1" customFormat="1" ht="39.9" customHeight="1" x14ac:dyDescent="0.2">
      <c r="A19" s="11">
        <v>4</v>
      </c>
      <c r="B19" s="88" t="s">
        <v>6846</v>
      </c>
      <c r="C19" s="88" t="s">
        <v>6847</v>
      </c>
      <c r="D19" s="88" t="s">
        <v>5494</v>
      </c>
      <c r="E19" s="88">
        <v>2011.12</v>
      </c>
      <c r="F19" s="14" t="s">
        <v>5392</v>
      </c>
      <c r="G19" s="125" t="s">
        <v>6853</v>
      </c>
      <c r="H19" s="87">
        <v>7180022787</v>
      </c>
    </row>
    <row r="20" spans="1:8" s="1" customFormat="1" ht="39.9" customHeight="1" x14ac:dyDescent="0.2">
      <c r="A20" s="11">
        <v>5</v>
      </c>
      <c r="B20" s="119" t="s">
        <v>6848</v>
      </c>
      <c r="C20" s="119" t="s">
        <v>6849</v>
      </c>
      <c r="D20" s="119" t="s">
        <v>5519</v>
      </c>
      <c r="E20" s="119">
        <v>2012.2</v>
      </c>
      <c r="F20" s="44" t="s">
        <v>5392</v>
      </c>
      <c r="G20" s="153" t="s">
        <v>6854</v>
      </c>
      <c r="H20" s="156">
        <v>7180022795</v>
      </c>
    </row>
    <row r="21" spans="1:8" s="1" customFormat="1" ht="39.9" customHeight="1" x14ac:dyDescent="0.2">
      <c r="A21" s="11">
        <v>6</v>
      </c>
      <c r="B21" s="88" t="s">
        <v>5526</v>
      </c>
      <c r="C21" s="88" t="s">
        <v>5527</v>
      </c>
      <c r="D21" s="88" t="s">
        <v>5423</v>
      </c>
      <c r="E21" s="88">
        <v>2012.11</v>
      </c>
      <c r="F21" s="14" t="s">
        <v>5392</v>
      </c>
      <c r="G21" s="125" t="s">
        <v>6855</v>
      </c>
      <c r="H21" s="17">
        <v>7180022803</v>
      </c>
    </row>
    <row r="22" spans="1:8" s="1" customFormat="1" ht="39.9" customHeight="1" x14ac:dyDescent="0.2">
      <c r="A22" s="11"/>
      <c r="B22" s="478" t="s">
        <v>6856</v>
      </c>
      <c r="C22" s="478"/>
      <c r="D22" s="11"/>
      <c r="E22" s="11"/>
      <c r="F22" s="11"/>
      <c r="G22" s="11"/>
      <c r="H22" s="11"/>
    </row>
    <row r="23" spans="1:8" s="1" customFormat="1" ht="39.9" customHeight="1" thickBot="1" x14ac:dyDescent="0.25">
      <c r="A23" s="11"/>
      <c r="B23" s="12" t="s">
        <v>5362</v>
      </c>
      <c r="C23" s="12" t="s">
        <v>5363</v>
      </c>
      <c r="D23" s="12" t="s">
        <v>5364</v>
      </c>
      <c r="E23" s="13" t="s">
        <v>5365</v>
      </c>
      <c r="F23" s="12" t="s">
        <v>5366</v>
      </c>
      <c r="G23" s="12" t="s">
        <v>5368</v>
      </c>
      <c r="H23" s="12" t="s">
        <v>5367</v>
      </c>
    </row>
    <row r="24" spans="1:8" s="1" customFormat="1" ht="39.9" customHeight="1" thickTop="1" x14ac:dyDescent="0.2">
      <c r="A24" s="11">
        <v>1</v>
      </c>
      <c r="B24" s="139" t="s">
        <v>5530</v>
      </c>
      <c r="C24" s="139" t="s">
        <v>5531</v>
      </c>
      <c r="D24" s="139" t="s">
        <v>6866</v>
      </c>
      <c r="E24" s="139">
        <v>2014.1</v>
      </c>
      <c r="F24" s="14" t="s">
        <v>5392</v>
      </c>
      <c r="G24" s="164" t="s">
        <v>6872</v>
      </c>
      <c r="H24" s="85">
        <v>7180022811</v>
      </c>
    </row>
    <row r="25" spans="1:8" s="1" customFormat="1" ht="39.9" customHeight="1" x14ac:dyDescent="0.2">
      <c r="A25" s="11">
        <v>2</v>
      </c>
      <c r="B25" s="88" t="s">
        <v>5532</v>
      </c>
      <c r="C25" s="88" t="s">
        <v>5533</v>
      </c>
      <c r="D25" s="88" t="s">
        <v>6867</v>
      </c>
      <c r="E25" s="88">
        <v>2014.2</v>
      </c>
      <c r="F25" s="14" t="s">
        <v>5392</v>
      </c>
      <c r="G25" s="125" t="s">
        <v>6873</v>
      </c>
      <c r="H25" s="87">
        <v>7180022829</v>
      </c>
    </row>
    <row r="26" spans="1:8" s="1" customFormat="1" ht="39.9" customHeight="1" x14ac:dyDescent="0.2">
      <c r="A26" s="11">
        <v>3</v>
      </c>
      <c r="B26" s="88" t="s">
        <v>5534</v>
      </c>
      <c r="C26" s="88" t="s">
        <v>5535</v>
      </c>
      <c r="D26" s="88" t="s">
        <v>5390</v>
      </c>
      <c r="E26" s="88">
        <v>2014.2</v>
      </c>
      <c r="F26" s="14" t="s">
        <v>5392</v>
      </c>
      <c r="G26" s="125" t="s">
        <v>6874</v>
      </c>
      <c r="H26" s="87">
        <v>7180022837</v>
      </c>
    </row>
    <row r="27" spans="1:8" s="1" customFormat="1" ht="39.9" customHeight="1" x14ac:dyDescent="0.2">
      <c r="A27" s="11">
        <v>4</v>
      </c>
      <c r="B27" s="88" t="s">
        <v>6858</v>
      </c>
      <c r="C27" s="88" t="s">
        <v>6859</v>
      </c>
      <c r="D27" s="88" t="s">
        <v>6868</v>
      </c>
      <c r="E27" s="88">
        <v>2012.12</v>
      </c>
      <c r="F27" s="14" t="s">
        <v>5392</v>
      </c>
      <c r="G27" s="125" t="s">
        <v>6875</v>
      </c>
      <c r="H27" s="87">
        <v>7180022845</v>
      </c>
    </row>
    <row r="28" spans="1:8" s="1" customFormat="1" ht="39.9" customHeight="1" x14ac:dyDescent="0.2">
      <c r="A28" s="11">
        <v>5</v>
      </c>
      <c r="B28" s="88" t="s">
        <v>6860</v>
      </c>
      <c r="C28" s="88" t="s">
        <v>6861</v>
      </c>
      <c r="D28" s="88" t="s">
        <v>6869</v>
      </c>
      <c r="E28" s="88">
        <v>2012.11</v>
      </c>
      <c r="F28" s="14" t="s">
        <v>5392</v>
      </c>
      <c r="G28" s="125" t="s">
        <v>6876</v>
      </c>
      <c r="H28" s="87">
        <v>7180022852</v>
      </c>
    </row>
    <row r="29" spans="1:8" s="1" customFormat="1" ht="39.9" customHeight="1" x14ac:dyDescent="0.2">
      <c r="A29" s="11">
        <v>6</v>
      </c>
      <c r="B29" s="119" t="s">
        <v>6862</v>
      </c>
      <c r="C29" s="119" t="s">
        <v>6863</v>
      </c>
      <c r="D29" s="119" t="s">
        <v>6870</v>
      </c>
      <c r="E29" s="119">
        <v>2011.12</v>
      </c>
      <c r="F29" s="44" t="s">
        <v>5392</v>
      </c>
      <c r="G29" s="153" t="s">
        <v>6877</v>
      </c>
      <c r="H29" s="156">
        <v>7180022860</v>
      </c>
    </row>
    <row r="30" spans="1:8" s="1" customFormat="1" ht="39.9" customHeight="1" x14ac:dyDescent="0.2">
      <c r="A30" s="11">
        <v>7</v>
      </c>
      <c r="B30" s="88" t="s">
        <v>6864</v>
      </c>
      <c r="C30" s="88" t="s">
        <v>6865</v>
      </c>
      <c r="D30" s="88" t="s">
        <v>6871</v>
      </c>
      <c r="E30" s="88">
        <v>2014.2</v>
      </c>
      <c r="F30" s="14" t="s">
        <v>5392</v>
      </c>
      <c r="G30" s="125" t="s">
        <v>6878</v>
      </c>
      <c r="H30" s="17">
        <v>7180022878</v>
      </c>
    </row>
    <row r="31" spans="1:8" s="1" customFormat="1" ht="39.9" customHeight="1" x14ac:dyDescent="0.2">
      <c r="A31" s="11"/>
      <c r="B31" s="478" t="s">
        <v>6857</v>
      </c>
      <c r="C31" s="478"/>
      <c r="D31" s="11"/>
      <c r="E31" s="11"/>
      <c r="F31" s="11"/>
      <c r="G31" s="11"/>
      <c r="H31" s="11"/>
    </row>
    <row r="32" spans="1:8" s="1" customFormat="1" ht="39.9" customHeight="1" thickBot="1" x14ac:dyDescent="0.25">
      <c r="A32" s="11"/>
      <c r="B32" s="12" t="s">
        <v>5362</v>
      </c>
      <c r="C32" s="12" t="s">
        <v>5363</v>
      </c>
      <c r="D32" s="12" t="s">
        <v>5364</v>
      </c>
      <c r="E32" s="13" t="s">
        <v>5365</v>
      </c>
      <c r="F32" s="12" t="s">
        <v>5366</v>
      </c>
      <c r="G32" s="12" t="s">
        <v>5368</v>
      </c>
      <c r="H32" s="12" t="s">
        <v>5367</v>
      </c>
    </row>
    <row r="33" spans="1:8" s="1" customFormat="1" ht="39.9" customHeight="1" thickTop="1" x14ac:dyDescent="0.2">
      <c r="A33" s="11">
        <v>1</v>
      </c>
      <c r="B33" s="139" t="s">
        <v>6879</v>
      </c>
      <c r="C33" s="139" t="s">
        <v>6880</v>
      </c>
      <c r="D33" s="139" t="s">
        <v>5546</v>
      </c>
      <c r="E33" s="139">
        <v>2014.3</v>
      </c>
      <c r="F33" s="14" t="s">
        <v>5392</v>
      </c>
      <c r="G33" s="164" t="s">
        <v>6886</v>
      </c>
      <c r="H33" s="85">
        <v>7180022886</v>
      </c>
    </row>
    <row r="34" spans="1:8" s="1" customFormat="1" ht="39.9" customHeight="1" x14ac:dyDescent="0.2">
      <c r="A34" s="11">
        <v>2</v>
      </c>
      <c r="B34" s="88" t="s">
        <v>6881</v>
      </c>
      <c r="C34" s="88" t="s">
        <v>6882</v>
      </c>
      <c r="D34" s="88" t="s">
        <v>6867</v>
      </c>
      <c r="E34" s="88">
        <v>2012.6</v>
      </c>
      <c r="F34" s="14" t="s">
        <v>5392</v>
      </c>
      <c r="G34" s="125" t="s">
        <v>6887</v>
      </c>
      <c r="H34" s="87">
        <v>7180022894</v>
      </c>
    </row>
    <row r="35" spans="1:8" s="1" customFormat="1" ht="39.9" customHeight="1" x14ac:dyDescent="0.2">
      <c r="A35" s="11">
        <v>3</v>
      </c>
      <c r="B35" s="88" t="s">
        <v>6883</v>
      </c>
      <c r="C35" s="88" t="s">
        <v>6884</v>
      </c>
      <c r="D35" s="88" t="s">
        <v>6885</v>
      </c>
      <c r="E35" s="88">
        <v>2012.12</v>
      </c>
      <c r="F35" s="14" t="s">
        <v>5392</v>
      </c>
      <c r="G35" s="125" t="s">
        <v>6888</v>
      </c>
      <c r="H35" s="87">
        <v>7180022902</v>
      </c>
    </row>
    <row r="36" spans="1:8" s="1" customFormat="1" ht="39.9" customHeight="1" x14ac:dyDescent="0.2">
      <c r="A36" s="11">
        <v>4</v>
      </c>
      <c r="B36" s="88" t="s">
        <v>5538</v>
      </c>
      <c r="C36" s="88" t="s">
        <v>5521</v>
      </c>
      <c r="D36" s="88" t="s">
        <v>5491</v>
      </c>
      <c r="E36" s="305" t="s">
        <v>5492</v>
      </c>
      <c r="F36" s="14" t="s">
        <v>5392</v>
      </c>
      <c r="G36" s="125" t="s">
        <v>6889</v>
      </c>
      <c r="H36" s="87">
        <v>7180022910</v>
      </c>
    </row>
    <row r="37" spans="1:8" s="1" customFormat="1" ht="39.9" customHeight="1" x14ac:dyDescent="0.2">
      <c r="A37" s="11">
        <v>5</v>
      </c>
      <c r="B37" s="88" t="s">
        <v>5539</v>
      </c>
      <c r="C37" s="88" t="s">
        <v>5540</v>
      </c>
      <c r="D37" s="88" t="s">
        <v>5548</v>
      </c>
      <c r="E37" s="88">
        <v>2012.7</v>
      </c>
      <c r="F37" s="14" t="s">
        <v>5392</v>
      </c>
      <c r="G37" s="125" t="s">
        <v>6890</v>
      </c>
      <c r="H37" s="87">
        <v>7180022928</v>
      </c>
    </row>
    <row r="38" spans="1:8" s="1" customFormat="1" ht="39.9" customHeight="1" x14ac:dyDescent="0.2">
      <c r="A38" s="11">
        <v>6</v>
      </c>
      <c r="B38" s="88" t="s">
        <v>5528</v>
      </c>
      <c r="C38" s="88" t="s">
        <v>5529</v>
      </c>
      <c r="D38" s="88" t="s">
        <v>5490</v>
      </c>
      <c r="E38" s="88">
        <v>2013.3</v>
      </c>
      <c r="F38" s="14" t="s">
        <v>5392</v>
      </c>
      <c r="G38" s="125" t="s">
        <v>6891</v>
      </c>
      <c r="H38" s="87">
        <v>7180022936</v>
      </c>
    </row>
    <row r="39" spans="1:8" s="1" customFormat="1" ht="39.9" customHeight="1" x14ac:dyDescent="0.2">
      <c r="A39" s="11">
        <v>7</v>
      </c>
      <c r="B39" s="88" t="s">
        <v>5536</v>
      </c>
      <c r="C39" s="88" t="s">
        <v>5537</v>
      </c>
      <c r="D39" s="88" t="s">
        <v>5547</v>
      </c>
      <c r="E39" s="88">
        <v>2012.7</v>
      </c>
      <c r="F39" s="14" t="s">
        <v>5392</v>
      </c>
      <c r="G39" s="125" t="s">
        <v>6892</v>
      </c>
      <c r="H39" s="90">
        <v>7180022944</v>
      </c>
    </row>
    <row r="40" spans="1:8" s="1" customFormat="1" ht="39.9" customHeight="1" x14ac:dyDescent="0.2">
      <c r="A40" s="11"/>
      <c r="B40" s="478" t="s">
        <v>13302</v>
      </c>
      <c r="C40" s="478"/>
      <c r="D40" s="11"/>
      <c r="E40" s="11"/>
      <c r="F40" s="11"/>
      <c r="G40" s="11"/>
      <c r="H40" s="11"/>
    </row>
    <row r="41" spans="1:8" s="1" customFormat="1" ht="39.9" customHeight="1" thickBot="1" x14ac:dyDescent="0.25">
      <c r="A41" s="11"/>
      <c r="B41" s="12" t="s">
        <v>5362</v>
      </c>
      <c r="C41" s="12" t="s">
        <v>5363</v>
      </c>
      <c r="D41" s="12" t="s">
        <v>5364</v>
      </c>
      <c r="E41" s="13" t="s">
        <v>5365</v>
      </c>
      <c r="F41" s="12" t="s">
        <v>5366</v>
      </c>
      <c r="G41" s="12" t="s">
        <v>5368</v>
      </c>
      <c r="H41" s="12" t="s">
        <v>5367</v>
      </c>
    </row>
    <row r="42" spans="1:8" s="1" customFormat="1" ht="39.9" customHeight="1" thickTop="1" x14ac:dyDescent="0.2">
      <c r="A42" s="11">
        <v>1</v>
      </c>
      <c r="B42" s="176" t="s">
        <v>13311</v>
      </c>
      <c r="C42" s="177" t="s">
        <v>13304</v>
      </c>
      <c r="D42" s="177" t="s">
        <v>834</v>
      </c>
      <c r="E42" s="393" t="s">
        <v>8726</v>
      </c>
      <c r="F42" s="8">
        <v>2021</v>
      </c>
      <c r="G42" s="177" t="s">
        <v>13308</v>
      </c>
      <c r="H42" s="177" t="s">
        <v>13307</v>
      </c>
    </row>
    <row r="43" spans="1:8" s="1" customFormat="1" ht="39.9" customHeight="1" x14ac:dyDescent="0.2">
      <c r="A43" s="11">
        <v>2</v>
      </c>
      <c r="B43" s="176" t="s">
        <v>13303</v>
      </c>
      <c r="C43" s="177" t="s">
        <v>13304</v>
      </c>
      <c r="D43" s="177" t="s">
        <v>834</v>
      </c>
      <c r="E43" s="393" t="s">
        <v>8726</v>
      </c>
      <c r="F43" s="8">
        <v>2021</v>
      </c>
      <c r="G43" s="177" t="s">
        <v>13309</v>
      </c>
      <c r="H43" s="177" t="s">
        <v>13306</v>
      </c>
    </row>
    <row r="44" spans="1:8" s="1" customFormat="1" ht="39.9" customHeight="1" x14ac:dyDescent="0.2">
      <c r="A44" s="11">
        <v>3</v>
      </c>
      <c r="B44" s="176" t="s">
        <v>13312</v>
      </c>
      <c r="C44" s="177" t="s">
        <v>13304</v>
      </c>
      <c r="D44" s="177" t="s">
        <v>834</v>
      </c>
      <c r="E44" s="393" t="s">
        <v>8726</v>
      </c>
      <c r="F44" s="8">
        <v>2021</v>
      </c>
      <c r="G44" s="177" t="s">
        <v>13310</v>
      </c>
      <c r="H44" s="177" t="s">
        <v>13305</v>
      </c>
    </row>
  </sheetData>
  <mergeCells count="5">
    <mergeCell ref="B2:C2"/>
    <mergeCell ref="B14:C14"/>
    <mergeCell ref="B22:C22"/>
    <mergeCell ref="B31:C31"/>
    <mergeCell ref="B40:C40"/>
  </mergeCells>
  <phoneticPr fontId="5"/>
  <pageMargins left="0.7" right="0.6" top="0.75" bottom="0.75" header="0.3" footer="0.3"/>
  <pageSetup paperSize="9" scale="55" orientation="portrait" r:id="rId1"/>
  <rowBreaks count="4" manualBreakCount="4">
    <brk id="13" max="16383" man="1"/>
    <brk id="21" max="7" man="1"/>
    <brk id="30" max="7" man="1"/>
    <brk id="39" max="7" man="1"/>
  </rowBreaks>
  <colBreaks count="1" manualBreakCount="1">
    <brk id="8" max="43" man="1"/>
  </col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4"/>
  </sheetPr>
  <dimension ref="A1:J65"/>
  <sheetViews>
    <sheetView view="pageBreakPreview" topLeftCell="A54" zoomScale="80" zoomScaleNormal="100" zoomScaleSheetLayoutView="80" workbookViewId="0">
      <selection activeCell="B49" sqref="B49:H65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18.109375" style="352" customWidth="1"/>
    <col min="6" max="6" width="14.21875" style="53" bestFit="1" customWidth="1"/>
    <col min="7" max="7" width="19" style="53" bestFit="1" customWidth="1"/>
    <col min="8" max="8" width="16.77734375" style="53" bestFit="1" customWidth="1"/>
    <col min="9" max="9" width="12.44140625" style="3" customWidth="1"/>
    <col min="10" max="16384" width="12.6640625" style="3"/>
  </cols>
  <sheetData>
    <row r="1" spans="1:9" ht="39.9" customHeight="1" x14ac:dyDescent="0.2">
      <c r="B1" s="185" t="s">
        <v>16492</v>
      </c>
    </row>
    <row r="2" spans="1:9" ht="39.9" customHeight="1" x14ac:dyDescent="0.2">
      <c r="B2" s="185" t="s">
        <v>101</v>
      </c>
    </row>
    <row r="3" spans="1:9" ht="39.9" customHeight="1" thickBot="1" x14ac:dyDescent="0.25">
      <c r="B3" s="13" t="s">
        <v>5362</v>
      </c>
      <c r="C3" s="13" t="s">
        <v>5363</v>
      </c>
      <c r="D3" s="13" t="s">
        <v>5364</v>
      </c>
      <c r="E3" s="340" t="s">
        <v>5365</v>
      </c>
      <c r="F3" s="77" t="s">
        <v>5366</v>
      </c>
      <c r="G3" s="77" t="s">
        <v>5368</v>
      </c>
      <c r="H3" s="77" t="s">
        <v>5367</v>
      </c>
      <c r="I3" s="317"/>
    </row>
    <row r="4" spans="1:9" ht="39.9" customHeight="1" thickTop="1" x14ac:dyDescent="0.2">
      <c r="A4" s="53">
        <v>1</v>
      </c>
      <c r="B4" s="17" t="s">
        <v>3556</v>
      </c>
      <c r="C4" s="17" t="s">
        <v>3557</v>
      </c>
      <c r="D4" s="17" t="s">
        <v>1373</v>
      </c>
      <c r="E4" s="187">
        <v>39904</v>
      </c>
      <c r="F4" s="17" t="s">
        <v>667</v>
      </c>
      <c r="G4" s="17" t="s">
        <v>4083</v>
      </c>
      <c r="H4" s="17">
        <v>7180002052</v>
      </c>
      <c r="I4" s="395"/>
    </row>
    <row r="5" spans="1:9" ht="39.9" customHeight="1" x14ac:dyDescent="0.2">
      <c r="A5" s="53">
        <v>2</v>
      </c>
      <c r="B5" s="17" t="s">
        <v>3558</v>
      </c>
      <c r="C5" s="17" t="s">
        <v>3559</v>
      </c>
      <c r="D5" s="17" t="s">
        <v>233</v>
      </c>
      <c r="E5" s="237"/>
      <c r="F5" s="17" t="s">
        <v>667</v>
      </c>
      <c r="G5" s="17" t="s">
        <v>4084</v>
      </c>
      <c r="H5" s="17">
        <v>7180002060</v>
      </c>
      <c r="I5" s="395"/>
    </row>
    <row r="6" spans="1:9" ht="39.9" customHeight="1" x14ac:dyDescent="0.2">
      <c r="A6" s="53">
        <v>3</v>
      </c>
      <c r="B6" s="17" t="s">
        <v>3560</v>
      </c>
      <c r="C6" s="17" t="s">
        <v>3561</v>
      </c>
      <c r="D6" s="17" t="s">
        <v>3562</v>
      </c>
      <c r="E6" s="396">
        <v>40071</v>
      </c>
      <c r="F6" s="17" t="s">
        <v>667</v>
      </c>
      <c r="G6" s="17" t="s">
        <v>4085</v>
      </c>
      <c r="H6" s="17">
        <v>7180002078</v>
      </c>
      <c r="I6" s="397"/>
    </row>
    <row r="7" spans="1:9" ht="39.9" customHeight="1" x14ac:dyDescent="0.2">
      <c r="A7" s="53">
        <v>4</v>
      </c>
      <c r="B7" s="17" t="s">
        <v>3563</v>
      </c>
      <c r="C7" s="17" t="s">
        <v>3564</v>
      </c>
      <c r="D7" s="17" t="s">
        <v>179</v>
      </c>
      <c r="E7" s="396">
        <v>39161</v>
      </c>
      <c r="F7" s="17" t="s">
        <v>667</v>
      </c>
      <c r="G7" s="17" t="s">
        <v>4086</v>
      </c>
      <c r="H7" s="17">
        <v>7180002086</v>
      </c>
      <c r="I7" s="397"/>
    </row>
    <row r="8" spans="1:9" ht="39.9" customHeight="1" x14ac:dyDescent="0.2">
      <c r="A8" s="53">
        <v>5</v>
      </c>
      <c r="B8" s="17" t="s">
        <v>3565</v>
      </c>
      <c r="C8" s="17" t="s">
        <v>3566</v>
      </c>
      <c r="D8" s="17" t="s">
        <v>233</v>
      </c>
      <c r="E8" s="189">
        <v>40057</v>
      </c>
      <c r="F8" s="17" t="s">
        <v>667</v>
      </c>
      <c r="G8" s="17" t="s">
        <v>4087</v>
      </c>
      <c r="H8" s="17">
        <v>7180002946</v>
      </c>
      <c r="I8" s="397"/>
    </row>
    <row r="9" spans="1:9" ht="39.9" customHeight="1" x14ac:dyDescent="0.2">
      <c r="B9" s="192" t="s">
        <v>102</v>
      </c>
      <c r="C9" s="57"/>
      <c r="D9" s="57"/>
      <c r="E9" s="328"/>
      <c r="F9" s="57"/>
      <c r="G9" s="57"/>
      <c r="H9" s="57"/>
    </row>
    <row r="10" spans="1:9" ht="39.9" customHeight="1" thickBot="1" x14ac:dyDescent="0.25">
      <c r="B10" s="13" t="s">
        <v>5362</v>
      </c>
      <c r="C10" s="13" t="s">
        <v>5363</v>
      </c>
      <c r="D10" s="13" t="s">
        <v>5364</v>
      </c>
      <c r="E10" s="21" t="s">
        <v>5365</v>
      </c>
      <c r="F10" s="13" t="s">
        <v>5366</v>
      </c>
      <c r="G10" s="13" t="s">
        <v>5368</v>
      </c>
      <c r="H10" s="13" t="s">
        <v>5367</v>
      </c>
    </row>
    <row r="11" spans="1:9" ht="39.9" customHeight="1" thickTop="1" x14ac:dyDescent="0.2">
      <c r="A11" s="53">
        <v>1</v>
      </c>
      <c r="B11" s="17" t="s">
        <v>3567</v>
      </c>
      <c r="C11" s="17" t="s">
        <v>3568</v>
      </c>
      <c r="D11" s="17" t="s">
        <v>638</v>
      </c>
      <c r="E11" s="189">
        <v>40238</v>
      </c>
      <c r="F11" s="17" t="s">
        <v>667</v>
      </c>
      <c r="G11" s="17" t="s">
        <v>4088</v>
      </c>
      <c r="H11" s="17">
        <v>7180003423</v>
      </c>
    </row>
    <row r="12" spans="1:9" ht="39.9" customHeight="1" x14ac:dyDescent="0.2">
      <c r="A12" s="53">
        <v>2</v>
      </c>
      <c r="B12" s="17" t="s">
        <v>3569</v>
      </c>
      <c r="C12" s="17" t="s">
        <v>3568</v>
      </c>
      <c r="D12" s="17" t="s">
        <v>638</v>
      </c>
      <c r="E12" s="189">
        <v>40269</v>
      </c>
      <c r="F12" s="17" t="s">
        <v>667</v>
      </c>
      <c r="G12" s="17" t="s">
        <v>4089</v>
      </c>
      <c r="H12" s="17">
        <v>7180003431</v>
      </c>
    </row>
    <row r="13" spans="1:9" ht="39.9" customHeight="1" x14ac:dyDescent="0.2">
      <c r="A13" s="53">
        <v>3</v>
      </c>
      <c r="B13" s="17" t="s">
        <v>3570</v>
      </c>
      <c r="C13" s="17" t="s">
        <v>3568</v>
      </c>
      <c r="D13" s="17" t="s">
        <v>638</v>
      </c>
      <c r="E13" s="189">
        <v>40269</v>
      </c>
      <c r="F13" s="17" t="s">
        <v>667</v>
      </c>
      <c r="G13" s="17" t="s">
        <v>4090</v>
      </c>
      <c r="H13" s="17">
        <v>7180003449</v>
      </c>
    </row>
    <row r="14" spans="1:9" ht="39.9" customHeight="1" x14ac:dyDescent="0.2">
      <c r="A14" s="53">
        <v>4</v>
      </c>
      <c r="B14" s="17" t="s">
        <v>3571</v>
      </c>
      <c r="C14" s="17" t="s">
        <v>3568</v>
      </c>
      <c r="D14" s="17" t="s">
        <v>638</v>
      </c>
      <c r="E14" s="189">
        <v>40269</v>
      </c>
      <c r="F14" s="17" t="s">
        <v>667</v>
      </c>
      <c r="G14" s="17" t="s">
        <v>4091</v>
      </c>
      <c r="H14" s="17">
        <v>7180003456</v>
      </c>
    </row>
    <row r="15" spans="1:9" ht="39.9" customHeight="1" x14ac:dyDescent="0.2">
      <c r="A15" s="53">
        <v>5</v>
      </c>
      <c r="B15" s="17" t="s">
        <v>3572</v>
      </c>
      <c r="C15" s="17" t="s">
        <v>3568</v>
      </c>
      <c r="D15" s="17" t="s">
        <v>638</v>
      </c>
      <c r="E15" s="189">
        <v>40269</v>
      </c>
      <c r="F15" s="17" t="s">
        <v>667</v>
      </c>
      <c r="G15" s="17" t="s">
        <v>4092</v>
      </c>
      <c r="H15" s="17">
        <v>7180003464</v>
      </c>
    </row>
    <row r="16" spans="1:9" ht="39.9" customHeight="1" x14ac:dyDescent="0.2">
      <c r="A16" s="53">
        <v>6</v>
      </c>
      <c r="B16" s="88" t="s">
        <v>8310</v>
      </c>
      <c r="C16" s="88" t="s">
        <v>8311</v>
      </c>
      <c r="D16" s="88" t="s">
        <v>638</v>
      </c>
      <c r="E16" s="353" t="s">
        <v>8312</v>
      </c>
      <c r="F16" s="88" t="s">
        <v>6947</v>
      </c>
      <c r="G16" s="88" t="s">
        <v>8313</v>
      </c>
      <c r="H16" s="88" t="s">
        <v>8314</v>
      </c>
    </row>
    <row r="17" spans="1:8" ht="39.9" customHeight="1" x14ac:dyDescent="0.2">
      <c r="A17" s="53">
        <v>7</v>
      </c>
      <c r="B17" s="88" t="s">
        <v>8315</v>
      </c>
      <c r="C17" s="88" t="s">
        <v>8311</v>
      </c>
      <c r="D17" s="88" t="s">
        <v>638</v>
      </c>
      <c r="E17" s="353" t="s">
        <v>8316</v>
      </c>
      <c r="F17" s="88" t="s">
        <v>6947</v>
      </c>
      <c r="G17" s="88" t="s">
        <v>8317</v>
      </c>
      <c r="H17" s="88" t="s">
        <v>8318</v>
      </c>
    </row>
    <row r="18" spans="1:8" ht="39.9" customHeight="1" x14ac:dyDescent="0.2">
      <c r="A18" s="53">
        <v>8</v>
      </c>
      <c r="B18" s="88" t="s">
        <v>8319</v>
      </c>
      <c r="C18" s="88" t="s">
        <v>8311</v>
      </c>
      <c r="D18" s="88" t="s">
        <v>638</v>
      </c>
      <c r="E18" s="353" t="s">
        <v>8320</v>
      </c>
      <c r="F18" s="88" t="s">
        <v>6947</v>
      </c>
      <c r="G18" s="88" t="s">
        <v>8321</v>
      </c>
      <c r="H18" s="88" t="s">
        <v>8322</v>
      </c>
    </row>
    <row r="19" spans="1:8" ht="39.9" customHeight="1" x14ac:dyDescent="0.2">
      <c r="A19" s="53">
        <v>9</v>
      </c>
      <c r="B19" s="88" t="s">
        <v>8323</v>
      </c>
      <c r="C19" s="88" t="s">
        <v>8311</v>
      </c>
      <c r="D19" s="88" t="s">
        <v>638</v>
      </c>
      <c r="E19" s="353" t="s">
        <v>8324</v>
      </c>
      <c r="F19" s="88" t="s">
        <v>6947</v>
      </c>
      <c r="G19" s="88" t="s">
        <v>8325</v>
      </c>
      <c r="H19" s="88" t="s">
        <v>8326</v>
      </c>
    </row>
    <row r="20" spans="1:8" ht="39.9" customHeight="1" x14ac:dyDescent="0.2">
      <c r="A20" s="53">
        <v>10</v>
      </c>
      <c r="B20" s="88" t="s">
        <v>8327</v>
      </c>
      <c r="C20" s="88" t="s">
        <v>8311</v>
      </c>
      <c r="D20" s="88" t="s">
        <v>638</v>
      </c>
      <c r="E20" s="353" t="s">
        <v>8324</v>
      </c>
      <c r="F20" s="88" t="s">
        <v>6947</v>
      </c>
      <c r="G20" s="88" t="s">
        <v>8328</v>
      </c>
      <c r="H20" s="88" t="s">
        <v>8329</v>
      </c>
    </row>
    <row r="21" spans="1:8" ht="39.9" customHeight="1" x14ac:dyDescent="0.2">
      <c r="B21" s="192" t="s">
        <v>103</v>
      </c>
      <c r="C21" s="57"/>
      <c r="D21" s="57"/>
      <c r="E21" s="328"/>
      <c r="F21" s="57"/>
      <c r="G21" s="57"/>
      <c r="H21" s="57"/>
    </row>
    <row r="22" spans="1:8" ht="39.9" customHeight="1" thickBot="1" x14ac:dyDescent="0.25">
      <c r="B22" s="13" t="s">
        <v>5362</v>
      </c>
      <c r="C22" s="13" t="s">
        <v>5363</v>
      </c>
      <c r="D22" s="13" t="s">
        <v>5364</v>
      </c>
      <c r="E22" s="21" t="s">
        <v>5365</v>
      </c>
      <c r="F22" s="13" t="s">
        <v>5366</v>
      </c>
      <c r="G22" s="13" t="s">
        <v>5368</v>
      </c>
      <c r="H22" s="13" t="s">
        <v>5367</v>
      </c>
    </row>
    <row r="23" spans="1:8" ht="52.2" customHeight="1" thickTop="1" x14ac:dyDescent="0.2">
      <c r="A23" s="53">
        <v>1</v>
      </c>
      <c r="B23" s="17" t="s">
        <v>3573</v>
      </c>
      <c r="C23" s="17" t="s">
        <v>3574</v>
      </c>
      <c r="D23" s="17" t="s">
        <v>1987</v>
      </c>
      <c r="E23" s="189">
        <v>40664</v>
      </c>
      <c r="F23" s="17" t="s">
        <v>753</v>
      </c>
      <c r="G23" s="17" t="s">
        <v>4093</v>
      </c>
      <c r="H23" s="17">
        <v>7180010014</v>
      </c>
    </row>
    <row r="24" spans="1:8" ht="52.2" customHeight="1" x14ac:dyDescent="0.2">
      <c r="A24" s="53">
        <v>2</v>
      </c>
      <c r="B24" s="17" t="s">
        <v>3575</v>
      </c>
      <c r="C24" s="17" t="s">
        <v>3576</v>
      </c>
      <c r="D24" s="17" t="s">
        <v>3577</v>
      </c>
      <c r="E24" s="189">
        <v>40756</v>
      </c>
      <c r="F24" s="17" t="s">
        <v>753</v>
      </c>
      <c r="G24" s="17" t="s">
        <v>4094</v>
      </c>
      <c r="H24" s="17">
        <v>7180010022</v>
      </c>
    </row>
    <row r="25" spans="1:8" ht="52.2" customHeight="1" x14ac:dyDescent="0.2">
      <c r="A25" s="53">
        <v>3</v>
      </c>
      <c r="B25" s="17" t="s">
        <v>3578</v>
      </c>
      <c r="C25" s="17"/>
      <c r="D25" s="17" t="s">
        <v>322</v>
      </c>
      <c r="E25" s="189">
        <v>38169</v>
      </c>
      <c r="F25" s="17" t="s">
        <v>4104</v>
      </c>
      <c r="G25" s="17" t="s">
        <v>4103</v>
      </c>
      <c r="H25" s="17">
        <v>7180010030</v>
      </c>
    </row>
    <row r="26" spans="1:8" ht="52.2" customHeight="1" x14ac:dyDescent="0.2">
      <c r="A26" s="53">
        <v>4</v>
      </c>
      <c r="B26" s="17" t="s">
        <v>3563</v>
      </c>
      <c r="C26" s="17" t="s">
        <v>3579</v>
      </c>
      <c r="D26" s="17" t="s">
        <v>357</v>
      </c>
      <c r="E26" s="189">
        <v>40544</v>
      </c>
      <c r="F26" s="17" t="s">
        <v>753</v>
      </c>
      <c r="G26" s="17" t="s">
        <v>4095</v>
      </c>
      <c r="H26" s="17">
        <v>7180010048</v>
      </c>
    </row>
    <row r="27" spans="1:8" ht="52.2" customHeight="1" x14ac:dyDescent="0.2">
      <c r="A27" s="53">
        <v>5</v>
      </c>
      <c r="B27" s="17" t="s">
        <v>3580</v>
      </c>
      <c r="C27" s="17" t="s">
        <v>2938</v>
      </c>
      <c r="D27" s="17" t="s">
        <v>403</v>
      </c>
      <c r="E27" s="189">
        <v>38718</v>
      </c>
      <c r="F27" s="17" t="s">
        <v>753</v>
      </c>
      <c r="G27" s="17" t="s">
        <v>4096</v>
      </c>
      <c r="H27" s="17">
        <v>7180010055</v>
      </c>
    </row>
    <row r="28" spans="1:8" ht="52.2" customHeight="1" x14ac:dyDescent="0.2">
      <c r="A28" s="53">
        <v>6</v>
      </c>
      <c r="B28" s="17" t="s">
        <v>3581</v>
      </c>
      <c r="C28" s="17" t="s">
        <v>3582</v>
      </c>
      <c r="D28" s="17" t="s">
        <v>357</v>
      </c>
      <c r="E28" s="189">
        <v>40391</v>
      </c>
      <c r="F28" s="17" t="s">
        <v>753</v>
      </c>
      <c r="G28" s="17" t="s">
        <v>4097</v>
      </c>
      <c r="H28" s="17">
        <v>7180010063</v>
      </c>
    </row>
    <row r="29" spans="1:8" ht="52.2" customHeight="1" x14ac:dyDescent="0.2">
      <c r="A29" s="53">
        <v>7</v>
      </c>
      <c r="B29" s="17" t="s">
        <v>3583</v>
      </c>
      <c r="C29" s="17" t="s">
        <v>3584</v>
      </c>
      <c r="D29" s="17" t="s">
        <v>3585</v>
      </c>
      <c r="E29" s="189">
        <v>40544</v>
      </c>
      <c r="F29" s="17" t="s">
        <v>753</v>
      </c>
      <c r="G29" s="17" t="s">
        <v>4098</v>
      </c>
      <c r="H29" s="17">
        <v>7180010071</v>
      </c>
    </row>
    <row r="30" spans="1:8" ht="52.2" customHeight="1" x14ac:dyDescent="0.2">
      <c r="A30" s="53">
        <v>8</v>
      </c>
      <c r="B30" s="17" t="s">
        <v>3586</v>
      </c>
      <c r="C30" s="17" t="s">
        <v>3587</v>
      </c>
      <c r="D30" s="17" t="s">
        <v>3588</v>
      </c>
      <c r="E30" s="189">
        <v>38292</v>
      </c>
      <c r="F30" s="17" t="s">
        <v>753</v>
      </c>
      <c r="G30" s="17" t="s">
        <v>4099</v>
      </c>
      <c r="H30" s="17">
        <v>7180010089</v>
      </c>
    </row>
    <row r="31" spans="1:8" ht="52.2" customHeight="1" x14ac:dyDescent="0.2">
      <c r="A31" s="53">
        <v>9</v>
      </c>
      <c r="B31" s="17" t="s">
        <v>3589</v>
      </c>
      <c r="C31" s="17" t="s">
        <v>3590</v>
      </c>
      <c r="D31" s="17" t="s">
        <v>403</v>
      </c>
      <c r="E31" s="189">
        <v>38991</v>
      </c>
      <c r="F31" s="17" t="s">
        <v>753</v>
      </c>
      <c r="G31" s="17" t="s">
        <v>4100</v>
      </c>
      <c r="H31" s="17">
        <v>7180010097</v>
      </c>
    </row>
    <row r="32" spans="1:8" ht="52.2" customHeight="1" x14ac:dyDescent="0.2">
      <c r="A32" s="53">
        <v>10</v>
      </c>
      <c r="B32" s="17" t="s">
        <v>3591</v>
      </c>
      <c r="C32" s="17" t="s">
        <v>3592</v>
      </c>
      <c r="D32" s="17" t="s">
        <v>403</v>
      </c>
      <c r="E32" s="189">
        <v>39479</v>
      </c>
      <c r="F32" s="17" t="s">
        <v>753</v>
      </c>
      <c r="G32" s="17" t="s">
        <v>4101</v>
      </c>
      <c r="H32" s="17">
        <v>7180010105</v>
      </c>
    </row>
    <row r="33" spans="1:8" ht="39.9" customHeight="1" x14ac:dyDescent="0.2">
      <c r="B33" s="192" t="s">
        <v>104</v>
      </c>
      <c r="C33" s="57"/>
      <c r="D33" s="57"/>
      <c r="E33" s="328"/>
      <c r="F33" s="57"/>
      <c r="G33" s="57"/>
      <c r="H33" s="57"/>
    </row>
    <row r="34" spans="1:8" ht="39.9" customHeight="1" thickBot="1" x14ac:dyDescent="0.25">
      <c r="B34" s="13" t="s">
        <v>5362</v>
      </c>
      <c r="C34" s="13" t="s">
        <v>5363</v>
      </c>
      <c r="D34" s="13" t="s">
        <v>5364</v>
      </c>
      <c r="E34" s="21" t="s">
        <v>5365</v>
      </c>
      <c r="F34" s="13" t="s">
        <v>5366</v>
      </c>
      <c r="G34" s="13" t="s">
        <v>5368</v>
      </c>
      <c r="H34" s="13" t="s">
        <v>5367</v>
      </c>
    </row>
    <row r="35" spans="1:8" ht="39.9" customHeight="1" thickTop="1" x14ac:dyDescent="0.2">
      <c r="A35" s="53">
        <v>1</v>
      </c>
      <c r="B35" s="17" t="s">
        <v>3593</v>
      </c>
      <c r="C35" s="17" t="s">
        <v>3594</v>
      </c>
      <c r="D35" s="17" t="s">
        <v>340</v>
      </c>
      <c r="E35" s="189">
        <v>40603</v>
      </c>
      <c r="F35" s="17" t="s">
        <v>765</v>
      </c>
      <c r="G35" s="17" t="s">
        <v>4093</v>
      </c>
      <c r="H35" s="17">
        <v>7180013091</v>
      </c>
    </row>
    <row r="36" spans="1:8" ht="39.9" customHeight="1" x14ac:dyDescent="0.2">
      <c r="A36" s="53">
        <v>2</v>
      </c>
      <c r="B36" s="17" t="s">
        <v>3595</v>
      </c>
      <c r="C36" s="17" t="s">
        <v>3594</v>
      </c>
      <c r="D36" s="17" t="s">
        <v>340</v>
      </c>
      <c r="E36" s="189">
        <v>40603</v>
      </c>
      <c r="F36" s="17" t="s">
        <v>765</v>
      </c>
      <c r="G36" s="17" t="s">
        <v>4094</v>
      </c>
      <c r="H36" s="17">
        <v>7180013109</v>
      </c>
    </row>
    <row r="37" spans="1:8" ht="39.9" customHeight="1" x14ac:dyDescent="0.2">
      <c r="A37" s="53">
        <v>3</v>
      </c>
      <c r="B37" s="17" t="s">
        <v>3596</v>
      </c>
      <c r="C37" s="17" t="s">
        <v>3594</v>
      </c>
      <c r="D37" s="17" t="s">
        <v>340</v>
      </c>
      <c r="E37" s="189">
        <v>40603</v>
      </c>
      <c r="F37" s="17" t="s">
        <v>765</v>
      </c>
      <c r="G37" s="17" t="s">
        <v>4102</v>
      </c>
      <c r="H37" s="17">
        <v>7180013117</v>
      </c>
    </row>
    <row r="38" spans="1:8" ht="39.9" customHeight="1" x14ac:dyDescent="0.2">
      <c r="A38" s="53">
        <v>4</v>
      </c>
      <c r="B38" s="17" t="s">
        <v>3597</v>
      </c>
      <c r="C38" s="17" t="s">
        <v>3594</v>
      </c>
      <c r="D38" s="17" t="s">
        <v>340</v>
      </c>
      <c r="E38" s="189">
        <v>40603</v>
      </c>
      <c r="F38" s="17" t="s">
        <v>765</v>
      </c>
      <c r="G38" s="17" t="s">
        <v>4095</v>
      </c>
      <c r="H38" s="17">
        <v>7180013125</v>
      </c>
    </row>
    <row r="39" spans="1:8" ht="39.9" customHeight="1" x14ac:dyDescent="0.2">
      <c r="A39" s="53">
        <v>5</v>
      </c>
      <c r="B39" s="17" t="s">
        <v>3598</v>
      </c>
      <c r="C39" s="17" t="s">
        <v>3594</v>
      </c>
      <c r="D39" s="17" t="s">
        <v>340</v>
      </c>
      <c r="E39" s="189">
        <v>40603</v>
      </c>
      <c r="F39" s="17" t="s">
        <v>765</v>
      </c>
      <c r="G39" s="17" t="s">
        <v>4096</v>
      </c>
      <c r="H39" s="17">
        <v>7180013133</v>
      </c>
    </row>
    <row r="40" spans="1:8" ht="39.9" customHeight="1" x14ac:dyDescent="0.2">
      <c r="B40" s="192" t="s">
        <v>105</v>
      </c>
      <c r="C40" s="57"/>
      <c r="D40" s="57"/>
      <c r="E40" s="328"/>
      <c r="F40" s="57"/>
      <c r="G40" s="57"/>
      <c r="H40" s="57"/>
    </row>
    <row r="41" spans="1:8" ht="39.9" customHeight="1" thickBot="1" x14ac:dyDescent="0.25">
      <c r="B41" s="13" t="s">
        <v>5362</v>
      </c>
      <c r="C41" s="13" t="s">
        <v>5363</v>
      </c>
      <c r="D41" s="13" t="s">
        <v>5364</v>
      </c>
      <c r="E41" s="21" t="s">
        <v>5365</v>
      </c>
      <c r="F41" s="13" t="s">
        <v>5366</v>
      </c>
      <c r="G41" s="13" t="s">
        <v>5368</v>
      </c>
      <c r="H41" s="13" t="s">
        <v>5367</v>
      </c>
    </row>
    <row r="42" spans="1:8" ht="39.9" customHeight="1" thickTop="1" x14ac:dyDescent="0.2">
      <c r="A42" s="53">
        <v>1</v>
      </c>
      <c r="B42" s="17" t="s">
        <v>3599</v>
      </c>
      <c r="C42" s="17" t="s">
        <v>3600</v>
      </c>
      <c r="D42" s="17" t="s">
        <v>486</v>
      </c>
      <c r="E42" s="189">
        <v>40940</v>
      </c>
      <c r="F42" s="17" t="s">
        <v>765</v>
      </c>
      <c r="G42" s="17" t="s">
        <v>4088</v>
      </c>
      <c r="H42" s="17">
        <v>7180013141</v>
      </c>
    </row>
    <row r="43" spans="1:8" ht="39.9" customHeight="1" x14ac:dyDescent="0.2">
      <c r="A43" s="53">
        <v>2</v>
      </c>
      <c r="B43" s="17" t="s">
        <v>3601</v>
      </c>
      <c r="C43" s="17" t="s">
        <v>3600</v>
      </c>
      <c r="D43" s="17" t="s">
        <v>486</v>
      </c>
      <c r="E43" s="189">
        <v>40969</v>
      </c>
      <c r="F43" s="17" t="s">
        <v>765</v>
      </c>
      <c r="G43" s="17" t="s">
        <v>4089</v>
      </c>
      <c r="H43" s="17">
        <v>7180013158</v>
      </c>
    </row>
    <row r="44" spans="1:8" ht="39.9" customHeight="1" x14ac:dyDescent="0.2">
      <c r="A44" s="53">
        <v>3</v>
      </c>
      <c r="B44" s="17" t="s">
        <v>3602</v>
      </c>
      <c r="C44" s="17" t="s">
        <v>3600</v>
      </c>
      <c r="D44" s="17" t="s">
        <v>486</v>
      </c>
      <c r="E44" s="189">
        <v>40969</v>
      </c>
      <c r="F44" s="17" t="s">
        <v>765</v>
      </c>
      <c r="G44" s="17" t="s">
        <v>4090</v>
      </c>
      <c r="H44" s="17">
        <v>7180013166</v>
      </c>
    </row>
    <row r="45" spans="1:8" ht="39.9" customHeight="1" x14ac:dyDescent="0.2">
      <c r="A45" s="53">
        <v>4</v>
      </c>
      <c r="B45" s="17" t="s">
        <v>3603</v>
      </c>
      <c r="C45" s="17" t="s">
        <v>3600</v>
      </c>
      <c r="D45" s="17" t="s">
        <v>486</v>
      </c>
      <c r="E45" s="189">
        <v>40969</v>
      </c>
      <c r="F45" s="17" t="s">
        <v>765</v>
      </c>
      <c r="G45" s="17" t="s">
        <v>4091</v>
      </c>
      <c r="H45" s="17">
        <v>7180013174</v>
      </c>
    </row>
    <row r="46" spans="1:8" ht="39.9" customHeight="1" x14ac:dyDescent="0.2">
      <c r="A46" s="53">
        <v>5</v>
      </c>
      <c r="B46" s="17" t="s">
        <v>3604</v>
      </c>
      <c r="C46" s="17" t="s">
        <v>3600</v>
      </c>
      <c r="D46" s="17" t="s">
        <v>486</v>
      </c>
      <c r="E46" s="189">
        <v>40969</v>
      </c>
      <c r="F46" s="17" t="s">
        <v>765</v>
      </c>
      <c r="G46" s="17" t="s">
        <v>4092</v>
      </c>
      <c r="H46" s="17">
        <v>7180013182</v>
      </c>
    </row>
    <row r="47" spans="1:8" ht="39.9" customHeight="1" x14ac:dyDescent="0.2">
      <c r="B47" s="192" t="s">
        <v>10928</v>
      </c>
      <c r="C47" s="57"/>
      <c r="D47" s="57"/>
      <c r="E47" s="328"/>
      <c r="F47" s="57"/>
      <c r="G47" s="57"/>
      <c r="H47" s="57"/>
    </row>
    <row r="48" spans="1:8" ht="39.9" customHeight="1" x14ac:dyDescent="0.2">
      <c r="B48" s="78" t="s">
        <v>5362</v>
      </c>
      <c r="C48" s="78" t="s">
        <v>5363</v>
      </c>
      <c r="D48" s="78" t="s">
        <v>5364</v>
      </c>
      <c r="E48" s="339" t="s">
        <v>5365</v>
      </c>
      <c r="F48" s="78" t="s">
        <v>5366</v>
      </c>
      <c r="G48" s="78" t="s">
        <v>5368</v>
      </c>
      <c r="H48" s="78" t="s">
        <v>5367</v>
      </c>
    </row>
    <row r="49" spans="1:10" ht="39.9" customHeight="1" x14ac:dyDescent="0.2">
      <c r="A49" s="71">
        <v>1</v>
      </c>
      <c r="B49" s="17" t="s">
        <v>10932</v>
      </c>
      <c r="C49" s="17" t="s">
        <v>10934</v>
      </c>
      <c r="D49" s="17" t="s">
        <v>10935</v>
      </c>
      <c r="E49" s="189">
        <v>43525</v>
      </c>
      <c r="F49" s="17" t="s">
        <v>10917</v>
      </c>
      <c r="G49" s="17" t="s">
        <v>10929</v>
      </c>
      <c r="H49" s="17">
        <v>1123911644</v>
      </c>
      <c r="J49" s="6"/>
    </row>
    <row r="50" spans="1:10" ht="39.9" customHeight="1" x14ac:dyDescent="0.2">
      <c r="A50" s="71">
        <v>2</v>
      </c>
      <c r="B50" s="17" t="s">
        <v>10936</v>
      </c>
      <c r="C50" s="17" t="s">
        <v>10933</v>
      </c>
      <c r="D50" s="17" t="s">
        <v>238</v>
      </c>
      <c r="E50" s="189">
        <v>43525</v>
      </c>
      <c r="F50" s="17" t="s">
        <v>10916</v>
      </c>
      <c r="G50" s="17" t="s">
        <v>10930</v>
      </c>
      <c r="H50" s="17">
        <v>1123911651</v>
      </c>
      <c r="J50" s="6"/>
    </row>
    <row r="51" spans="1:10" ht="39.9" customHeight="1" x14ac:dyDescent="0.2">
      <c r="A51" s="71">
        <v>3</v>
      </c>
      <c r="B51" s="17" t="s">
        <v>10937</v>
      </c>
      <c r="C51" s="17" t="s">
        <v>10933</v>
      </c>
      <c r="D51" s="17" t="s">
        <v>238</v>
      </c>
      <c r="E51" s="189">
        <v>43525</v>
      </c>
      <c r="F51" s="17" t="s">
        <v>10917</v>
      </c>
      <c r="G51" s="17" t="s">
        <v>10931</v>
      </c>
      <c r="H51" s="17">
        <v>1123911669</v>
      </c>
      <c r="J51" s="6"/>
    </row>
    <row r="52" spans="1:10" ht="39.9" customHeight="1" x14ac:dyDescent="0.2">
      <c r="A52" s="71">
        <v>4</v>
      </c>
      <c r="B52" s="14" t="s">
        <v>18379</v>
      </c>
      <c r="C52" s="14" t="s">
        <v>18380</v>
      </c>
      <c r="D52" s="454" t="s">
        <v>18381</v>
      </c>
      <c r="E52" s="472">
        <v>45778</v>
      </c>
      <c r="F52" s="454" t="s">
        <v>18411</v>
      </c>
      <c r="G52" s="456" t="s">
        <v>18382</v>
      </c>
      <c r="H52" s="71">
        <v>1124155357</v>
      </c>
      <c r="J52" s="6"/>
    </row>
    <row r="53" spans="1:10" ht="39.9" customHeight="1" x14ac:dyDescent="0.2">
      <c r="A53" s="71">
        <v>5</v>
      </c>
      <c r="B53" s="14" t="s">
        <v>18383</v>
      </c>
      <c r="C53" s="14" t="s">
        <v>18384</v>
      </c>
      <c r="D53" s="454" t="s">
        <v>18349</v>
      </c>
      <c r="E53" s="472">
        <v>45261</v>
      </c>
      <c r="F53" s="454" t="s">
        <v>18411</v>
      </c>
      <c r="G53" s="456" t="s">
        <v>18385</v>
      </c>
      <c r="H53" s="71">
        <v>1124155431</v>
      </c>
      <c r="J53" s="6"/>
    </row>
    <row r="54" spans="1:10" ht="39.9" customHeight="1" x14ac:dyDescent="0.2">
      <c r="A54" s="71">
        <v>6</v>
      </c>
      <c r="B54" s="14" t="s">
        <v>18386</v>
      </c>
      <c r="C54" s="14" t="s">
        <v>18387</v>
      </c>
      <c r="D54" s="454" t="s">
        <v>17046</v>
      </c>
      <c r="E54" s="472">
        <v>45839</v>
      </c>
      <c r="F54" s="454" t="s">
        <v>18410</v>
      </c>
      <c r="G54" s="456" t="s">
        <v>18388</v>
      </c>
      <c r="H54" s="71">
        <v>1124155449</v>
      </c>
      <c r="J54" s="6"/>
    </row>
    <row r="55" spans="1:10" ht="39.9" customHeight="1" x14ac:dyDescent="0.2">
      <c r="A55" s="71">
        <v>7</v>
      </c>
      <c r="B55" s="14" t="s">
        <v>18389</v>
      </c>
      <c r="C55" s="14" t="s">
        <v>18390</v>
      </c>
      <c r="D55" s="454" t="s">
        <v>16961</v>
      </c>
      <c r="E55" s="472">
        <v>44228</v>
      </c>
      <c r="F55" s="454" t="s">
        <v>18410</v>
      </c>
      <c r="G55" s="456" t="s">
        <v>18391</v>
      </c>
      <c r="H55" s="71">
        <v>1124155498</v>
      </c>
      <c r="J55" s="6"/>
    </row>
    <row r="56" spans="1:10" ht="39.9" customHeight="1" x14ac:dyDescent="0.2">
      <c r="A56" s="71">
        <v>8</v>
      </c>
      <c r="B56" s="14" t="s">
        <v>18392</v>
      </c>
      <c r="C56" s="14" t="s">
        <v>18390</v>
      </c>
      <c r="D56" s="454" t="s">
        <v>16961</v>
      </c>
      <c r="E56" s="472">
        <v>44287</v>
      </c>
      <c r="F56" s="454" t="s">
        <v>18410</v>
      </c>
      <c r="G56" s="456" t="s">
        <v>18393</v>
      </c>
      <c r="H56" s="71">
        <v>1124155506</v>
      </c>
      <c r="J56" s="6"/>
    </row>
    <row r="57" spans="1:10" ht="39.9" customHeight="1" x14ac:dyDescent="0.2">
      <c r="A57" s="71">
        <v>9</v>
      </c>
      <c r="B57" s="14" t="s">
        <v>18394</v>
      </c>
      <c r="C57" s="14" t="s">
        <v>18395</v>
      </c>
      <c r="D57" s="454" t="s">
        <v>17097</v>
      </c>
      <c r="E57" s="472">
        <v>45870</v>
      </c>
      <c r="F57" s="454" t="s">
        <v>18410</v>
      </c>
      <c r="G57" s="456" t="s">
        <v>18396</v>
      </c>
      <c r="H57" s="71">
        <v>1124155514</v>
      </c>
      <c r="J57" s="6"/>
    </row>
    <row r="58" spans="1:10" ht="39.9" customHeight="1" x14ac:dyDescent="0.2">
      <c r="A58" s="71">
        <v>10</v>
      </c>
      <c r="B58" s="14" t="s">
        <v>18397</v>
      </c>
      <c r="C58" s="14" t="s">
        <v>18395</v>
      </c>
      <c r="D58" s="454" t="s">
        <v>17097</v>
      </c>
      <c r="E58" s="472">
        <v>45901</v>
      </c>
      <c r="F58" s="454" t="s">
        <v>18410</v>
      </c>
      <c r="G58" s="456" t="s">
        <v>18398</v>
      </c>
      <c r="H58" s="71">
        <v>1124155522</v>
      </c>
    </row>
    <row r="59" spans="1:10" ht="39.9" customHeight="1" x14ac:dyDescent="0.2">
      <c r="A59" s="71">
        <v>11</v>
      </c>
      <c r="B59" s="14" t="s">
        <v>18399</v>
      </c>
      <c r="C59" s="14" t="s">
        <v>18400</v>
      </c>
      <c r="D59" s="454" t="s">
        <v>16875</v>
      </c>
      <c r="E59" s="472">
        <v>44927</v>
      </c>
      <c r="F59" s="454" t="s">
        <v>18410</v>
      </c>
      <c r="G59" s="456" t="s">
        <v>18401</v>
      </c>
      <c r="H59" s="71">
        <v>1124155530</v>
      </c>
    </row>
    <row r="60" spans="1:10" ht="39.9" customHeight="1" x14ac:dyDescent="0.2">
      <c r="A60" s="71">
        <v>12</v>
      </c>
      <c r="B60" s="14" t="s">
        <v>17654</v>
      </c>
      <c r="C60" s="14" t="s">
        <v>18400</v>
      </c>
      <c r="D60" s="454" t="s">
        <v>16875</v>
      </c>
      <c r="E60" s="472">
        <v>44927</v>
      </c>
      <c r="F60" s="454" t="s">
        <v>18410</v>
      </c>
      <c r="G60" s="456" t="s">
        <v>18402</v>
      </c>
      <c r="H60" s="71">
        <v>1124155548</v>
      </c>
    </row>
    <row r="61" spans="1:10" ht="39.9" customHeight="1" x14ac:dyDescent="0.2">
      <c r="A61" s="71">
        <v>13</v>
      </c>
      <c r="B61" s="14" t="s">
        <v>17655</v>
      </c>
      <c r="C61" s="14" t="s">
        <v>18400</v>
      </c>
      <c r="D61" s="454" t="s">
        <v>16875</v>
      </c>
      <c r="E61" s="472">
        <v>44927</v>
      </c>
      <c r="F61" s="454" t="s">
        <v>18410</v>
      </c>
      <c r="G61" s="456" t="s">
        <v>18403</v>
      </c>
      <c r="H61" s="71">
        <v>1124155555</v>
      </c>
    </row>
    <row r="62" spans="1:10" ht="39.9" customHeight="1" x14ac:dyDescent="0.2">
      <c r="A62" s="71">
        <v>14</v>
      </c>
      <c r="B62" s="14" t="s">
        <v>17656</v>
      </c>
      <c r="C62" s="14" t="s">
        <v>18400</v>
      </c>
      <c r="D62" s="454" t="s">
        <v>16875</v>
      </c>
      <c r="E62" s="472">
        <v>44958</v>
      </c>
      <c r="F62" s="454" t="s">
        <v>18410</v>
      </c>
      <c r="G62" s="456" t="s">
        <v>18404</v>
      </c>
      <c r="H62" s="71">
        <v>1124155563</v>
      </c>
    </row>
    <row r="63" spans="1:10" ht="39.9" customHeight="1" x14ac:dyDescent="0.2">
      <c r="A63" s="71">
        <v>15</v>
      </c>
      <c r="B63" s="14" t="s">
        <v>17657</v>
      </c>
      <c r="C63" s="14" t="s">
        <v>18400</v>
      </c>
      <c r="D63" s="454" t="s">
        <v>16875</v>
      </c>
      <c r="E63" s="472">
        <v>44958</v>
      </c>
      <c r="F63" s="454" t="s">
        <v>18410</v>
      </c>
      <c r="G63" s="456" t="s">
        <v>18405</v>
      </c>
      <c r="H63" s="71">
        <v>1124155571</v>
      </c>
    </row>
    <row r="64" spans="1:10" ht="39.9" customHeight="1" x14ac:dyDescent="0.2">
      <c r="A64" s="71">
        <v>16</v>
      </c>
      <c r="B64" s="14" t="s">
        <v>17658</v>
      </c>
      <c r="C64" s="14" t="s">
        <v>18400</v>
      </c>
      <c r="D64" s="454" t="s">
        <v>16875</v>
      </c>
      <c r="E64" s="472">
        <v>44958</v>
      </c>
      <c r="F64" s="454" t="s">
        <v>18410</v>
      </c>
      <c r="G64" s="456" t="s">
        <v>18406</v>
      </c>
      <c r="H64" s="71">
        <v>1124155589</v>
      </c>
    </row>
    <row r="65" spans="1:8" ht="39.9" customHeight="1" x14ac:dyDescent="0.2">
      <c r="A65" s="71">
        <v>17</v>
      </c>
      <c r="B65" s="14" t="s">
        <v>18407</v>
      </c>
      <c r="C65" s="14" t="s">
        <v>18408</v>
      </c>
      <c r="D65" s="454" t="s">
        <v>17107</v>
      </c>
      <c r="E65" s="472">
        <v>45809</v>
      </c>
      <c r="F65" s="454" t="s">
        <v>18410</v>
      </c>
      <c r="G65" s="456" t="s">
        <v>18409</v>
      </c>
      <c r="H65" s="71">
        <v>1212776551</v>
      </c>
    </row>
  </sheetData>
  <phoneticPr fontId="5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&amp;C&amp;"-,太字"&amp;20特別貸出用図書セット(調べ学習用セット　環境)</oddHeader>
  </headerFooter>
  <rowBreaks count="5" manualBreakCount="5">
    <brk id="8" max="16383" man="1"/>
    <brk id="20" max="16383" man="1"/>
    <brk id="32" max="16383" man="1"/>
    <brk id="39" max="16383" man="1"/>
    <brk id="46" max="16383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4"/>
  </sheetPr>
  <dimension ref="A1:X83"/>
  <sheetViews>
    <sheetView view="pageBreakPreview" topLeftCell="A73" zoomScale="80" zoomScaleNormal="100" zoomScaleSheetLayoutView="80" workbookViewId="0">
      <selection activeCell="G83" sqref="G83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77734375" style="57" bestFit="1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106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17" t="s">
        <v>3605</v>
      </c>
      <c r="C4" s="17" t="s">
        <v>2629</v>
      </c>
      <c r="D4" s="17" t="s">
        <v>176</v>
      </c>
      <c r="E4" s="55">
        <v>39029</v>
      </c>
      <c r="F4" s="17" t="s">
        <v>667</v>
      </c>
      <c r="G4" s="17" t="s">
        <v>4047</v>
      </c>
      <c r="H4" s="17">
        <v>7180002094</v>
      </c>
    </row>
    <row r="5" spans="1:8" ht="39.9" customHeight="1" x14ac:dyDescent="0.2">
      <c r="A5" s="57">
        <v>2</v>
      </c>
      <c r="B5" s="17" t="s">
        <v>3606</v>
      </c>
      <c r="C5" s="17" t="s">
        <v>3607</v>
      </c>
      <c r="D5" s="17" t="s">
        <v>156</v>
      </c>
      <c r="E5" s="56">
        <v>37803</v>
      </c>
      <c r="F5" s="17" t="s">
        <v>667</v>
      </c>
      <c r="G5" s="17" t="s">
        <v>4048</v>
      </c>
      <c r="H5" s="17">
        <v>7180002102</v>
      </c>
    </row>
    <row r="6" spans="1:8" ht="39.9" customHeight="1" x14ac:dyDescent="0.2">
      <c r="A6" s="57">
        <v>3</v>
      </c>
      <c r="B6" s="17" t="s">
        <v>3608</v>
      </c>
      <c r="C6" s="17" t="s">
        <v>3609</v>
      </c>
      <c r="D6" s="17" t="s">
        <v>208</v>
      </c>
      <c r="E6" s="55">
        <v>39878</v>
      </c>
      <c r="F6" s="17" t="s">
        <v>667</v>
      </c>
      <c r="G6" s="17" t="s">
        <v>4049</v>
      </c>
      <c r="H6" s="17">
        <v>7180002110</v>
      </c>
    </row>
    <row r="7" spans="1:8" ht="39.9" customHeight="1" x14ac:dyDescent="0.2">
      <c r="A7" s="57">
        <v>4</v>
      </c>
      <c r="B7" s="17" t="s">
        <v>3610</v>
      </c>
      <c r="C7" s="17" t="s">
        <v>3611</v>
      </c>
      <c r="D7" s="17" t="s">
        <v>137</v>
      </c>
      <c r="E7" s="55">
        <v>37001</v>
      </c>
      <c r="F7" s="17" t="s">
        <v>667</v>
      </c>
      <c r="G7" s="17" t="s">
        <v>4050</v>
      </c>
      <c r="H7" s="17">
        <v>7180002128</v>
      </c>
    </row>
    <row r="8" spans="1:8" ht="39.9" customHeight="1" x14ac:dyDescent="0.2">
      <c r="A8" s="57">
        <v>5</v>
      </c>
      <c r="B8" s="17" t="s">
        <v>3612</v>
      </c>
      <c r="C8" s="17" t="s">
        <v>3613</v>
      </c>
      <c r="D8" s="17" t="s">
        <v>233</v>
      </c>
      <c r="E8" s="17"/>
      <c r="F8" s="17" t="s">
        <v>667</v>
      </c>
      <c r="G8" s="17" t="s">
        <v>4051</v>
      </c>
      <c r="H8" s="17">
        <v>7180002136</v>
      </c>
    </row>
    <row r="9" spans="1:8" ht="39.9" customHeight="1" x14ac:dyDescent="0.2">
      <c r="A9" s="57">
        <v>6</v>
      </c>
      <c r="B9" s="17" t="s">
        <v>3614</v>
      </c>
      <c r="C9" s="17" t="s">
        <v>3613</v>
      </c>
      <c r="D9" s="17" t="s">
        <v>233</v>
      </c>
      <c r="E9" s="17"/>
      <c r="F9" s="17" t="s">
        <v>667</v>
      </c>
      <c r="G9" s="17" t="s">
        <v>4052</v>
      </c>
      <c r="H9" s="17">
        <v>7180002144</v>
      </c>
    </row>
    <row r="10" spans="1:8" ht="39.9" customHeight="1" x14ac:dyDescent="0.2">
      <c r="A10" s="57">
        <v>7</v>
      </c>
      <c r="B10" s="17" t="s">
        <v>3615</v>
      </c>
      <c r="C10" s="17" t="s">
        <v>3616</v>
      </c>
      <c r="D10" s="17" t="s">
        <v>623</v>
      </c>
      <c r="E10" s="56">
        <v>40210</v>
      </c>
      <c r="F10" s="17" t="s">
        <v>667</v>
      </c>
      <c r="G10" s="17" t="s">
        <v>4053</v>
      </c>
      <c r="H10" s="17">
        <v>7180002151</v>
      </c>
    </row>
    <row r="11" spans="1:8" ht="39.9" customHeight="1" x14ac:dyDescent="0.2">
      <c r="A11" s="57">
        <v>8</v>
      </c>
      <c r="B11" s="17" t="s">
        <v>3617</v>
      </c>
      <c r="C11" s="17" t="s">
        <v>3618</v>
      </c>
      <c r="D11" s="17" t="s">
        <v>623</v>
      </c>
      <c r="E11" s="56">
        <v>40238</v>
      </c>
      <c r="F11" s="17" t="s">
        <v>667</v>
      </c>
      <c r="G11" s="17" t="s">
        <v>4054</v>
      </c>
      <c r="H11" s="17">
        <v>7180002169</v>
      </c>
    </row>
    <row r="12" spans="1:8" ht="39.9" customHeight="1" x14ac:dyDescent="0.2">
      <c r="A12" s="57">
        <v>9</v>
      </c>
      <c r="B12" s="17" t="s">
        <v>3619</v>
      </c>
      <c r="C12" s="17" t="s">
        <v>3618</v>
      </c>
      <c r="D12" s="17" t="s">
        <v>623</v>
      </c>
      <c r="E12" s="56">
        <v>40238</v>
      </c>
      <c r="F12" s="17" t="s">
        <v>667</v>
      </c>
      <c r="G12" s="17" t="s">
        <v>4055</v>
      </c>
      <c r="H12" s="17">
        <v>7180002177</v>
      </c>
    </row>
    <row r="13" spans="1:8" ht="39.9" customHeight="1" x14ac:dyDescent="0.2">
      <c r="A13" s="57">
        <v>10</v>
      </c>
      <c r="B13" s="17" t="s">
        <v>3620</v>
      </c>
      <c r="C13" s="17" t="s">
        <v>3621</v>
      </c>
      <c r="D13" s="17" t="s">
        <v>623</v>
      </c>
      <c r="E13" s="56">
        <v>40238</v>
      </c>
      <c r="F13" s="17" t="s">
        <v>667</v>
      </c>
      <c r="G13" s="17" t="s">
        <v>4056</v>
      </c>
      <c r="H13" s="17">
        <v>7180002185</v>
      </c>
    </row>
    <row r="14" spans="1:8" ht="39.9" customHeight="1" x14ac:dyDescent="0.2">
      <c r="B14" s="192" t="s">
        <v>107</v>
      </c>
    </row>
    <row r="15" spans="1:8" ht="39.9" customHeight="1" thickBot="1" x14ac:dyDescent="0.25">
      <c r="B15" s="13" t="s">
        <v>5362</v>
      </c>
      <c r="C15" s="13" t="s">
        <v>5363</v>
      </c>
      <c r="D15" s="13" t="s">
        <v>5364</v>
      </c>
      <c r="E15" s="13" t="s">
        <v>5365</v>
      </c>
      <c r="F15" s="13" t="s">
        <v>5366</v>
      </c>
      <c r="G15" s="13" t="s">
        <v>5368</v>
      </c>
      <c r="H15" s="13" t="s">
        <v>5367</v>
      </c>
    </row>
    <row r="16" spans="1:8" ht="39.9" customHeight="1" thickTop="1" x14ac:dyDescent="0.2">
      <c r="A16" s="57">
        <v>1</v>
      </c>
      <c r="B16" s="17" t="s">
        <v>3622</v>
      </c>
      <c r="C16" s="17" t="s">
        <v>3623</v>
      </c>
      <c r="D16" s="17" t="s">
        <v>176</v>
      </c>
      <c r="E16" s="55">
        <v>40183</v>
      </c>
      <c r="F16" s="17" t="s">
        <v>667</v>
      </c>
      <c r="G16" s="17" t="s">
        <v>4057</v>
      </c>
      <c r="H16" s="17">
        <v>7180003365</v>
      </c>
    </row>
    <row r="17" spans="1:9" ht="39.9" customHeight="1" x14ac:dyDescent="0.2">
      <c r="A17" s="57">
        <v>2</v>
      </c>
      <c r="B17" s="17" t="s">
        <v>3624</v>
      </c>
      <c r="C17" s="17" t="s">
        <v>3625</v>
      </c>
      <c r="D17" s="17" t="s">
        <v>230</v>
      </c>
      <c r="E17" s="55">
        <v>40356</v>
      </c>
      <c r="F17" s="17" t="s">
        <v>667</v>
      </c>
      <c r="G17" s="17" t="s">
        <v>4058</v>
      </c>
      <c r="H17" s="17">
        <v>7180003373</v>
      </c>
    </row>
    <row r="18" spans="1:9" ht="39.9" customHeight="1" x14ac:dyDescent="0.2">
      <c r="A18" s="57">
        <v>3</v>
      </c>
      <c r="B18" s="17" t="s">
        <v>3626</v>
      </c>
      <c r="C18" s="17" t="s">
        <v>3627</v>
      </c>
      <c r="D18" s="17" t="s">
        <v>230</v>
      </c>
      <c r="E18" s="55">
        <v>40356</v>
      </c>
      <c r="F18" s="17" t="s">
        <v>667</v>
      </c>
      <c r="G18" s="17" t="s">
        <v>4059</v>
      </c>
      <c r="H18" s="17">
        <v>7180003381</v>
      </c>
    </row>
    <row r="19" spans="1:9" ht="39.9" customHeight="1" x14ac:dyDescent="0.2">
      <c r="A19" s="57">
        <v>4</v>
      </c>
      <c r="B19" s="17" t="s">
        <v>3628</v>
      </c>
      <c r="C19" s="17" t="s">
        <v>3629</v>
      </c>
      <c r="D19" s="17" t="s">
        <v>230</v>
      </c>
      <c r="E19" s="55">
        <v>40356</v>
      </c>
      <c r="F19" s="17" t="s">
        <v>667</v>
      </c>
      <c r="G19" s="17" t="s">
        <v>4060</v>
      </c>
      <c r="H19" s="17">
        <v>7180003399</v>
      </c>
    </row>
    <row r="20" spans="1:9" ht="39.9" customHeight="1" x14ac:dyDescent="0.2">
      <c r="A20" s="57">
        <v>5</v>
      </c>
      <c r="B20" s="17" t="s">
        <v>3630</v>
      </c>
      <c r="C20" s="17" t="s">
        <v>3631</v>
      </c>
      <c r="D20" s="17" t="s">
        <v>230</v>
      </c>
      <c r="E20" s="55">
        <v>40356</v>
      </c>
      <c r="F20" s="17" t="s">
        <v>667</v>
      </c>
      <c r="G20" s="17" t="s">
        <v>4061</v>
      </c>
      <c r="H20" s="17">
        <v>7180003407</v>
      </c>
    </row>
    <row r="21" spans="1:9" ht="39.9" customHeight="1" x14ac:dyDescent="0.2">
      <c r="A21" s="57">
        <v>6</v>
      </c>
      <c r="B21" s="17" t="s">
        <v>3632</v>
      </c>
      <c r="C21" s="17" t="s">
        <v>3633</v>
      </c>
      <c r="D21" s="17" t="s">
        <v>582</v>
      </c>
      <c r="E21" s="55">
        <v>40349</v>
      </c>
      <c r="F21" s="17" t="s">
        <v>667</v>
      </c>
      <c r="G21" s="17" t="s">
        <v>4062</v>
      </c>
      <c r="H21" s="17">
        <v>7180003415</v>
      </c>
    </row>
    <row r="22" spans="1:9" ht="39.9" customHeight="1" x14ac:dyDescent="0.2">
      <c r="B22" s="192" t="s">
        <v>108</v>
      </c>
    </row>
    <row r="23" spans="1:9" ht="39.9" customHeight="1" thickBot="1" x14ac:dyDescent="0.25">
      <c r="B23" s="13" t="s">
        <v>5362</v>
      </c>
      <c r="C23" s="13" t="s">
        <v>5363</v>
      </c>
      <c r="D23" s="13" t="s">
        <v>5364</v>
      </c>
      <c r="E23" s="13" t="s">
        <v>5365</v>
      </c>
      <c r="F23" s="13" t="s">
        <v>5366</v>
      </c>
      <c r="G23" s="13" t="s">
        <v>5368</v>
      </c>
      <c r="H23" s="13" t="s">
        <v>5367</v>
      </c>
    </row>
    <row r="24" spans="1:9" ht="39.9" customHeight="1" thickTop="1" x14ac:dyDescent="0.2">
      <c r="A24" s="57">
        <v>1</v>
      </c>
      <c r="B24" s="17" t="s">
        <v>3634</v>
      </c>
      <c r="C24" s="17"/>
      <c r="D24" s="17" t="s">
        <v>322</v>
      </c>
      <c r="E24" s="56">
        <v>35977</v>
      </c>
      <c r="F24" s="17" t="s">
        <v>5372</v>
      </c>
      <c r="G24" s="17" t="s">
        <v>5371</v>
      </c>
      <c r="H24" s="17">
        <v>7180010337</v>
      </c>
      <c r="I24" s="325"/>
    </row>
    <row r="25" spans="1:9" ht="39.9" customHeight="1" x14ac:dyDescent="0.2">
      <c r="A25" s="57">
        <v>2</v>
      </c>
      <c r="B25" s="17" t="s">
        <v>3635</v>
      </c>
      <c r="C25" s="17" t="s">
        <v>3636</v>
      </c>
      <c r="D25" s="17" t="s">
        <v>322</v>
      </c>
      <c r="E25" s="56">
        <v>39264</v>
      </c>
      <c r="F25" s="17" t="s">
        <v>753</v>
      </c>
      <c r="G25" s="17" t="s">
        <v>4063</v>
      </c>
      <c r="H25" s="17">
        <v>7180010345</v>
      </c>
    </row>
    <row r="26" spans="1:9" ht="39.9" customHeight="1" x14ac:dyDescent="0.2">
      <c r="A26" s="57">
        <v>3</v>
      </c>
      <c r="B26" s="17" t="s">
        <v>3637</v>
      </c>
      <c r="C26" s="17" t="s">
        <v>3638</v>
      </c>
      <c r="D26" s="17" t="s">
        <v>357</v>
      </c>
      <c r="E26" s="56">
        <v>40544</v>
      </c>
      <c r="F26" s="17" t="s">
        <v>753</v>
      </c>
      <c r="G26" s="17" t="s">
        <v>4064</v>
      </c>
      <c r="H26" s="17">
        <v>7180010352</v>
      </c>
    </row>
    <row r="27" spans="1:9" ht="39.9" customHeight="1" x14ac:dyDescent="0.2">
      <c r="A27" s="57">
        <v>4</v>
      </c>
      <c r="B27" s="17" t="s">
        <v>3639</v>
      </c>
      <c r="C27" s="17" t="s">
        <v>3640</v>
      </c>
      <c r="D27" s="17" t="s">
        <v>357</v>
      </c>
      <c r="E27" s="56">
        <v>39508</v>
      </c>
      <c r="F27" s="17" t="s">
        <v>753</v>
      </c>
      <c r="G27" s="17" t="s">
        <v>4065</v>
      </c>
      <c r="H27" s="17">
        <v>7180010360</v>
      </c>
    </row>
    <row r="28" spans="1:9" ht="39.9" customHeight="1" x14ac:dyDescent="0.2">
      <c r="A28" s="57">
        <v>5</v>
      </c>
      <c r="B28" s="17" t="s">
        <v>3641</v>
      </c>
      <c r="C28" s="17" t="s">
        <v>3642</v>
      </c>
      <c r="D28" s="17" t="s">
        <v>357</v>
      </c>
      <c r="E28" s="56">
        <v>39142</v>
      </c>
      <c r="F28" s="17" t="s">
        <v>753</v>
      </c>
      <c r="G28" s="17" t="s">
        <v>4066</v>
      </c>
      <c r="H28" s="17">
        <v>7180010378</v>
      </c>
    </row>
    <row r="29" spans="1:9" ht="39.9" customHeight="1" x14ac:dyDescent="0.2">
      <c r="A29" s="57">
        <v>6</v>
      </c>
      <c r="B29" s="17" t="s">
        <v>3643</v>
      </c>
      <c r="C29" s="17" t="s">
        <v>3644</v>
      </c>
      <c r="D29" s="17" t="s">
        <v>357</v>
      </c>
      <c r="E29" s="56">
        <v>39508</v>
      </c>
      <c r="F29" s="17" t="s">
        <v>753</v>
      </c>
      <c r="G29" s="17" t="s">
        <v>4067</v>
      </c>
      <c r="H29" s="17">
        <v>7180010386</v>
      </c>
    </row>
    <row r="30" spans="1:9" ht="39.9" customHeight="1" x14ac:dyDescent="0.2">
      <c r="A30" s="57">
        <v>7</v>
      </c>
      <c r="B30" s="17" t="s">
        <v>3645</v>
      </c>
      <c r="C30" s="17" t="s">
        <v>3646</v>
      </c>
      <c r="D30" s="17" t="s">
        <v>357</v>
      </c>
      <c r="E30" s="56">
        <v>40544</v>
      </c>
      <c r="F30" s="17" t="s">
        <v>753</v>
      </c>
      <c r="G30" s="17" t="s">
        <v>4068</v>
      </c>
      <c r="H30" s="17">
        <v>7180010394</v>
      </c>
    </row>
    <row r="31" spans="1:9" ht="39.9" customHeight="1" x14ac:dyDescent="0.2">
      <c r="A31" s="57">
        <v>8</v>
      </c>
      <c r="B31" s="17" t="s">
        <v>3647</v>
      </c>
      <c r="C31" s="17" t="s">
        <v>3648</v>
      </c>
      <c r="D31" s="17" t="s">
        <v>357</v>
      </c>
      <c r="E31" s="56">
        <v>38777</v>
      </c>
      <c r="F31" s="17" t="s">
        <v>753</v>
      </c>
      <c r="G31" s="17" t="s">
        <v>4069</v>
      </c>
      <c r="H31" s="17">
        <v>7180010402</v>
      </c>
    </row>
    <row r="32" spans="1:9" ht="39.9" customHeight="1" x14ac:dyDescent="0.2">
      <c r="B32" s="192" t="s">
        <v>109</v>
      </c>
    </row>
    <row r="33" spans="1:8" ht="39.9" customHeight="1" thickBot="1" x14ac:dyDescent="0.25">
      <c r="B33" s="13" t="s">
        <v>5362</v>
      </c>
      <c r="C33" s="13" t="s">
        <v>5363</v>
      </c>
      <c r="D33" s="13" t="s">
        <v>5364</v>
      </c>
      <c r="E33" s="13" t="s">
        <v>5365</v>
      </c>
      <c r="F33" s="13" t="s">
        <v>5366</v>
      </c>
      <c r="G33" s="13" t="s">
        <v>5368</v>
      </c>
      <c r="H33" s="13" t="s">
        <v>5367</v>
      </c>
    </row>
    <row r="34" spans="1:8" ht="39.9" customHeight="1" thickTop="1" x14ac:dyDescent="0.2">
      <c r="A34" s="57">
        <v>1</v>
      </c>
      <c r="B34" s="17" t="s">
        <v>1039</v>
      </c>
      <c r="C34" s="17" t="s">
        <v>1239</v>
      </c>
      <c r="D34" s="17" t="s">
        <v>461</v>
      </c>
      <c r="E34" s="56">
        <v>40969</v>
      </c>
      <c r="F34" s="17" t="s">
        <v>765</v>
      </c>
      <c r="G34" s="17" t="s">
        <v>4070</v>
      </c>
      <c r="H34" s="17">
        <v>7180013190</v>
      </c>
    </row>
    <row r="35" spans="1:8" ht="39.9" customHeight="1" x14ac:dyDescent="0.2">
      <c r="A35" s="57">
        <v>2</v>
      </c>
      <c r="B35" s="17" t="s">
        <v>3649</v>
      </c>
      <c r="C35" s="17" t="s">
        <v>3650</v>
      </c>
      <c r="D35" s="17" t="s">
        <v>366</v>
      </c>
      <c r="E35" s="56">
        <v>40909</v>
      </c>
      <c r="F35" s="17" t="s">
        <v>765</v>
      </c>
      <c r="G35" s="17" t="s">
        <v>4063</v>
      </c>
      <c r="H35" s="17">
        <v>7180013208</v>
      </c>
    </row>
    <row r="36" spans="1:8" ht="39.9" customHeight="1" x14ac:dyDescent="0.2">
      <c r="A36" s="57">
        <v>3</v>
      </c>
      <c r="B36" s="17" t="s">
        <v>3651</v>
      </c>
      <c r="C36" s="17" t="s">
        <v>3652</v>
      </c>
      <c r="D36" s="17" t="s">
        <v>403</v>
      </c>
      <c r="E36" s="56">
        <v>40878</v>
      </c>
      <c r="F36" s="17" t="s">
        <v>765</v>
      </c>
      <c r="G36" s="17" t="s">
        <v>4064</v>
      </c>
      <c r="H36" s="17">
        <v>7180013216</v>
      </c>
    </row>
    <row r="37" spans="1:8" ht="39.9" customHeight="1" x14ac:dyDescent="0.2">
      <c r="A37" s="57">
        <v>4</v>
      </c>
      <c r="B37" s="17" t="s">
        <v>13367</v>
      </c>
      <c r="C37" s="17" t="s">
        <v>13368</v>
      </c>
      <c r="D37" s="17" t="s">
        <v>834</v>
      </c>
      <c r="E37" s="56" t="s">
        <v>8726</v>
      </c>
      <c r="F37" s="17">
        <v>2021</v>
      </c>
      <c r="G37" s="17" t="s">
        <v>13369</v>
      </c>
      <c r="H37" s="17" t="s">
        <v>13370</v>
      </c>
    </row>
    <row r="38" spans="1:8" ht="39.9" customHeight="1" x14ac:dyDescent="0.2">
      <c r="B38" s="192" t="s">
        <v>110</v>
      </c>
    </row>
    <row r="39" spans="1:8" ht="39.9" customHeight="1" thickBot="1" x14ac:dyDescent="0.25">
      <c r="B39" s="13" t="s">
        <v>5362</v>
      </c>
      <c r="C39" s="13" t="s">
        <v>5363</v>
      </c>
      <c r="D39" s="13" t="s">
        <v>5364</v>
      </c>
      <c r="E39" s="13" t="s">
        <v>5365</v>
      </c>
      <c r="F39" s="13" t="s">
        <v>5366</v>
      </c>
      <c r="G39" s="13" t="s">
        <v>5368</v>
      </c>
      <c r="H39" s="13" t="s">
        <v>5367</v>
      </c>
    </row>
    <row r="40" spans="1:8" ht="39.9" customHeight="1" thickTop="1" x14ac:dyDescent="0.2">
      <c r="A40" s="57">
        <v>1</v>
      </c>
      <c r="B40" s="17" t="s">
        <v>3653</v>
      </c>
      <c r="C40" s="17"/>
      <c r="D40" s="17" t="s">
        <v>274</v>
      </c>
      <c r="E40" s="17">
        <v>2013.4</v>
      </c>
      <c r="F40" s="17" t="s">
        <v>766</v>
      </c>
      <c r="G40" s="17" t="s">
        <v>4070</v>
      </c>
      <c r="H40" s="17">
        <v>7180017167</v>
      </c>
    </row>
    <row r="41" spans="1:8" ht="39.9" customHeight="1" x14ac:dyDescent="0.2">
      <c r="A41" s="57">
        <v>2</v>
      </c>
      <c r="B41" s="17" t="s">
        <v>3654</v>
      </c>
      <c r="C41" s="17"/>
      <c r="D41" s="17" t="s">
        <v>274</v>
      </c>
      <c r="E41" s="17">
        <v>2013.4</v>
      </c>
      <c r="F41" s="17" t="s">
        <v>766</v>
      </c>
      <c r="G41" s="17" t="s">
        <v>4063</v>
      </c>
      <c r="H41" s="17">
        <v>7180017175</v>
      </c>
    </row>
    <row r="42" spans="1:8" ht="39.9" customHeight="1" x14ac:dyDescent="0.2">
      <c r="A42" s="57">
        <v>3</v>
      </c>
      <c r="B42" s="17" t="s">
        <v>3655</v>
      </c>
      <c r="C42" s="17"/>
      <c r="D42" s="17" t="s">
        <v>274</v>
      </c>
      <c r="E42" s="17">
        <v>2013.4</v>
      </c>
      <c r="F42" s="17" t="s">
        <v>766</v>
      </c>
      <c r="G42" s="17" t="s">
        <v>4064</v>
      </c>
      <c r="H42" s="17">
        <v>7180017183</v>
      </c>
    </row>
    <row r="43" spans="1:8" ht="39.9" customHeight="1" x14ac:dyDescent="0.2">
      <c r="A43" s="57">
        <v>4</v>
      </c>
      <c r="B43" s="17" t="s">
        <v>3656</v>
      </c>
      <c r="C43" s="17"/>
      <c r="D43" s="17" t="s">
        <v>274</v>
      </c>
      <c r="E43" s="17">
        <v>2013.4</v>
      </c>
      <c r="F43" s="17" t="s">
        <v>766</v>
      </c>
      <c r="G43" s="17" t="s">
        <v>4065</v>
      </c>
      <c r="H43" s="17">
        <v>7180017191</v>
      </c>
    </row>
    <row r="44" spans="1:8" ht="39.9" customHeight="1" x14ac:dyDescent="0.2">
      <c r="A44" s="57">
        <v>5</v>
      </c>
      <c r="B44" s="17" t="s">
        <v>3657</v>
      </c>
      <c r="C44" s="17"/>
      <c r="D44" s="17" t="s">
        <v>274</v>
      </c>
      <c r="E44" s="17">
        <v>2013.4</v>
      </c>
      <c r="F44" s="17" t="s">
        <v>766</v>
      </c>
      <c r="G44" s="17" t="s">
        <v>4066</v>
      </c>
      <c r="H44" s="17">
        <v>7180017209</v>
      </c>
    </row>
    <row r="45" spans="1:8" ht="39.9" customHeight="1" x14ac:dyDescent="0.2">
      <c r="B45" s="211" t="s">
        <v>8103</v>
      </c>
      <c r="C45" s="212"/>
      <c r="D45" s="212"/>
      <c r="E45" s="212"/>
      <c r="F45" s="212"/>
      <c r="G45" s="212"/>
      <c r="H45" s="212"/>
    </row>
    <row r="46" spans="1:8" ht="39.9" customHeight="1" thickBot="1" x14ac:dyDescent="0.25">
      <c r="B46" s="43" t="s">
        <v>8104</v>
      </c>
      <c r="C46" s="43" t="s">
        <v>5363</v>
      </c>
      <c r="D46" s="43" t="s">
        <v>5364</v>
      </c>
      <c r="E46" s="43" t="s">
        <v>5365</v>
      </c>
      <c r="F46" s="43" t="s">
        <v>5366</v>
      </c>
      <c r="G46" s="43" t="s">
        <v>8105</v>
      </c>
      <c r="H46" s="43" t="s">
        <v>5367</v>
      </c>
    </row>
    <row r="47" spans="1:8" ht="39.9" customHeight="1" thickTop="1" x14ac:dyDescent="0.2">
      <c r="A47" s="57">
        <v>1</v>
      </c>
      <c r="B47" s="88" t="s">
        <v>8088</v>
      </c>
      <c r="C47" s="88" t="s">
        <v>6945</v>
      </c>
      <c r="D47" s="88" t="s">
        <v>274</v>
      </c>
      <c r="E47" s="88" t="s">
        <v>7716</v>
      </c>
      <c r="F47" s="88" t="s">
        <v>6947</v>
      </c>
      <c r="G47" s="88" t="s">
        <v>8089</v>
      </c>
      <c r="H47" s="88" t="s">
        <v>8090</v>
      </c>
    </row>
    <row r="48" spans="1:8" ht="39.9" customHeight="1" x14ac:dyDescent="0.2">
      <c r="A48" s="57">
        <v>2</v>
      </c>
      <c r="B48" s="88" t="s">
        <v>8091</v>
      </c>
      <c r="C48" s="88" t="s">
        <v>6945</v>
      </c>
      <c r="D48" s="88" t="s">
        <v>274</v>
      </c>
      <c r="E48" s="88" t="s">
        <v>7716</v>
      </c>
      <c r="F48" s="88" t="s">
        <v>6947</v>
      </c>
      <c r="G48" s="88" t="s">
        <v>8092</v>
      </c>
      <c r="H48" s="88" t="s">
        <v>8093</v>
      </c>
    </row>
    <row r="49" spans="1:24" ht="39.9" customHeight="1" x14ac:dyDescent="0.2">
      <c r="A49" s="57">
        <v>3</v>
      </c>
      <c r="B49" s="88" t="s">
        <v>8094</v>
      </c>
      <c r="C49" s="88" t="s">
        <v>6945</v>
      </c>
      <c r="D49" s="88" t="s">
        <v>274</v>
      </c>
      <c r="E49" s="88" t="s">
        <v>7716</v>
      </c>
      <c r="F49" s="88" t="s">
        <v>6947</v>
      </c>
      <c r="G49" s="88" t="s">
        <v>8095</v>
      </c>
      <c r="H49" s="88" t="s">
        <v>8096</v>
      </c>
    </row>
    <row r="50" spans="1:24" ht="39.9" customHeight="1" x14ac:dyDescent="0.2">
      <c r="A50" s="57">
        <v>4</v>
      </c>
      <c r="B50" s="88" t="s">
        <v>8097</v>
      </c>
      <c r="C50" s="88" t="s">
        <v>6945</v>
      </c>
      <c r="D50" s="88" t="s">
        <v>274</v>
      </c>
      <c r="E50" s="88" t="s">
        <v>7716</v>
      </c>
      <c r="F50" s="88" t="s">
        <v>6947</v>
      </c>
      <c r="G50" s="88" t="s">
        <v>8098</v>
      </c>
      <c r="H50" s="88" t="s">
        <v>8099</v>
      </c>
    </row>
    <row r="51" spans="1:24" ht="39.9" customHeight="1" x14ac:dyDescent="0.2">
      <c r="A51" s="57">
        <v>5</v>
      </c>
      <c r="B51" s="88" t="s">
        <v>8100</v>
      </c>
      <c r="C51" s="88" t="s">
        <v>6945</v>
      </c>
      <c r="D51" s="88" t="s">
        <v>274</v>
      </c>
      <c r="E51" s="88" t="s">
        <v>7716</v>
      </c>
      <c r="F51" s="88" t="s">
        <v>6947</v>
      </c>
      <c r="G51" s="88" t="s">
        <v>8101</v>
      </c>
      <c r="H51" s="88" t="s">
        <v>8102</v>
      </c>
    </row>
    <row r="52" spans="1:24" ht="39.9" customHeight="1" x14ac:dyDescent="0.2">
      <c r="B52" s="192" t="s">
        <v>12671</v>
      </c>
    </row>
    <row r="53" spans="1:24" ht="39.9" customHeight="1" thickBot="1" x14ac:dyDescent="0.25">
      <c r="B53" s="13" t="s">
        <v>5362</v>
      </c>
      <c r="C53" s="13" t="s">
        <v>5363</v>
      </c>
      <c r="D53" s="13" t="s">
        <v>5364</v>
      </c>
      <c r="E53" s="13" t="s">
        <v>5365</v>
      </c>
      <c r="F53" s="13" t="s">
        <v>5366</v>
      </c>
      <c r="G53" s="13" t="s">
        <v>5368</v>
      </c>
      <c r="H53" s="13" t="s">
        <v>5367</v>
      </c>
    </row>
    <row r="54" spans="1:24" ht="39.9" customHeight="1" thickTop="1" x14ac:dyDescent="0.2">
      <c r="A54" s="57">
        <v>1</v>
      </c>
      <c r="B54" s="17" t="s">
        <v>12672</v>
      </c>
      <c r="C54" s="17" t="s">
        <v>12674</v>
      </c>
      <c r="D54" s="17" t="s">
        <v>140</v>
      </c>
      <c r="E54" s="56" t="s">
        <v>8726</v>
      </c>
      <c r="F54" s="17" t="s">
        <v>12679</v>
      </c>
      <c r="G54" s="17" t="s">
        <v>12675</v>
      </c>
      <c r="H54" s="17" t="s">
        <v>12676</v>
      </c>
    </row>
    <row r="55" spans="1:24" ht="39.9" customHeight="1" x14ac:dyDescent="0.2">
      <c r="A55" s="57">
        <v>2</v>
      </c>
      <c r="B55" s="17" t="s">
        <v>12673</v>
      </c>
      <c r="C55" s="17" t="s">
        <v>12674</v>
      </c>
      <c r="D55" s="17" t="s">
        <v>140</v>
      </c>
      <c r="E55" s="56" t="s">
        <v>8726</v>
      </c>
      <c r="F55" s="17" t="s">
        <v>12679</v>
      </c>
      <c r="G55" s="17" t="s">
        <v>12677</v>
      </c>
      <c r="H55" s="17" t="s">
        <v>12678</v>
      </c>
      <c r="I55" s="398"/>
    </row>
    <row r="56" spans="1:24" ht="39.9" customHeight="1" x14ac:dyDescent="0.2">
      <c r="B56" s="192" t="s">
        <v>111</v>
      </c>
    </row>
    <row r="57" spans="1:24" ht="39.9" customHeight="1" thickBot="1" x14ac:dyDescent="0.25">
      <c r="B57" s="13" t="s">
        <v>5362</v>
      </c>
      <c r="C57" s="13" t="s">
        <v>5363</v>
      </c>
      <c r="D57" s="13" t="s">
        <v>5364</v>
      </c>
      <c r="E57" s="13" t="s">
        <v>5365</v>
      </c>
      <c r="F57" s="13" t="s">
        <v>5366</v>
      </c>
      <c r="G57" s="13" t="s">
        <v>5368</v>
      </c>
      <c r="H57" s="13" t="s">
        <v>5367</v>
      </c>
    </row>
    <row r="58" spans="1:24" ht="39.9" customHeight="1" thickTop="1" x14ac:dyDescent="0.2">
      <c r="A58" s="57">
        <v>1</v>
      </c>
      <c r="B58" s="17" t="s">
        <v>3658</v>
      </c>
      <c r="C58" s="17"/>
      <c r="D58" s="17" t="s">
        <v>340</v>
      </c>
      <c r="E58" s="56">
        <v>40695</v>
      </c>
      <c r="F58" s="17" t="s">
        <v>765</v>
      </c>
      <c r="G58" s="17" t="s">
        <v>4071</v>
      </c>
      <c r="H58" s="17">
        <v>7180013224</v>
      </c>
    </row>
    <row r="59" spans="1:24" ht="39.9" customHeight="1" x14ac:dyDescent="0.2">
      <c r="A59" s="57">
        <v>2</v>
      </c>
      <c r="B59" s="17" t="s">
        <v>3659</v>
      </c>
      <c r="C59" s="17"/>
      <c r="D59" s="17" t="s">
        <v>340</v>
      </c>
      <c r="E59" s="56">
        <v>40695</v>
      </c>
      <c r="F59" s="17" t="s">
        <v>765</v>
      </c>
      <c r="G59" s="17" t="s">
        <v>4072</v>
      </c>
      <c r="H59" s="17">
        <v>7180013232</v>
      </c>
      <c r="I59" s="398"/>
    </row>
    <row r="60" spans="1:24" ht="39.9" customHeight="1" x14ac:dyDescent="0.2">
      <c r="A60" s="57">
        <v>3</v>
      </c>
      <c r="B60" s="17" t="s">
        <v>3660</v>
      </c>
      <c r="C60" s="17"/>
      <c r="D60" s="17" t="s">
        <v>340</v>
      </c>
      <c r="E60" s="56">
        <v>40817</v>
      </c>
      <c r="F60" s="17" t="s">
        <v>765</v>
      </c>
      <c r="G60" s="17" t="s">
        <v>4073</v>
      </c>
      <c r="H60" s="17">
        <v>7180013240</v>
      </c>
      <c r="I60" s="398"/>
    </row>
    <row r="61" spans="1:24" ht="39.9" customHeight="1" x14ac:dyDescent="0.2">
      <c r="A61" s="57">
        <v>4</v>
      </c>
      <c r="B61" s="17" t="s">
        <v>3661</v>
      </c>
      <c r="C61" s="17"/>
      <c r="D61" s="17" t="s">
        <v>340</v>
      </c>
      <c r="E61" s="56">
        <v>40848</v>
      </c>
      <c r="F61" s="17" t="s">
        <v>765</v>
      </c>
      <c r="G61" s="17" t="s">
        <v>4074</v>
      </c>
      <c r="H61" s="17">
        <v>7180013257</v>
      </c>
      <c r="I61" s="398"/>
    </row>
    <row r="62" spans="1:24" ht="39.9" customHeight="1" x14ac:dyDescent="0.2">
      <c r="A62" s="57">
        <v>5</v>
      </c>
      <c r="B62" s="78" t="s">
        <v>10609</v>
      </c>
      <c r="C62" s="78"/>
      <c r="D62" s="17" t="s">
        <v>340</v>
      </c>
      <c r="E62" s="233">
        <v>42309</v>
      </c>
      <c r="F62" s="17" t="s">
        <v>765</v>
      </c>
      <c r="G62" s="78" t="s">
        <v>10607</v>
      </c>
      <c r="H62" s="78">
        <v>1123828681</v>
      </c>
      <c r="I62" s="398"/>
    </row>
    <row r="63" spans="1:24" s="400" customFormat="1" ht="39.9" customHeight="1" x14ac:dyDescent="0.2">
      <c r="A63" s="93">
        <v>6</v>
      </c>
      <c r="B63" s="17" t="s">
        <v>10610</v>
      </c>
      <c r="C63" s="17"/>
      <c r="D63" s="17" t="s">
        <v>340</v>
      </c>
      <c r="E63" s="56">
        <v>42339</v>
      </c>
      <c r="F63" s="17" t="s">
        <v>765</v>
      </c>
      <c r="G63" s="17" t="s">
        <v>10608</v>
      </c>
      <c r="H63" s="17">
        <v>1123828699</v>
      </c>
      <c r="I63" s="399"/>
      <c r="J63" s="325"/>
      <c r="K63" s="325"/>
      <c r="L63" s="325"/>
      <c r="M63" s="325"/>
      <c r="N63" s="325"/>
      <c r="O63" s="325"/>
      <c r="P63" s="325"/>
      <c r="Q63" s="325"/>
      <c r="R63" s="325"/>
      <c r="S63" s="325"/>
      <c r="T63" s="325"/>
      <c r="U63" s="325"/>
      <c r="V63" s="325"/>
      <c r="W63" s="325"/>
      <c r="X63" s="325"/>
    </row>
    <row r="64" spans="1:24" ht="39.9" customHeight="1" x14ac:dyDescent="0.2">
      <c r="B64" s="192" t="s">
        <v>112</v>
      </c>
      <c r="I64" s="398"/>
    </row>
    <row r="65" spans="1:9" ht="39.9" customHeight="1" thickBot="1" x14ac:dyDescent="0.25">
      <c r="B65" s="13" t="s">
        <v>5362</v>
      </c>
      <c r="C65" s="13" t="s">
        <v>5363</v>
      </c>
      <c r="D65" s="13" t="s">
        <v>5364</v>
      </c>
      <c r="E65" s="13" t="s">
        <v>5365</v>
      </c>
      <c r="F65" s="13" t="s">
        <v>5366</v>
      </c>
      <c r="G65" s="13" t="s">
        <v>5368</v>
      </c>
      <c r="H65" s="13" t="s">
        <v>5367</v>
      </c>
      <c r="I65" s="398"/>
    </row>
    <row r="66" spans="1:9" ht="39.9" customHeight="1" thickTop="1" x14ac:dyDescent="0.2">
      <c r="A66" s="57">
        <v>1</v>
      </c>
      <c r="B66" s="17" t="s">
        <v>3662</v>
      </c>
      <c r="C66" s="17" t="s">
        <v>3663</v>
      </c>
      <c r="D66" s="17" t="s">
        <v>432</v>
      </c>
      <c r="E66" s="56">
        <v>40634</v>
      </c>
      <c r="F66" s="17" t="s">
        <v>765</v>
      </c>
      <c r="G66" s="17" t="s">
        <v>4075</v>
      </c>
      <c r="H66" s="17">
        <v>7180013265</v>
      </c>
      <c r="I66" s="398"/>
    </row>
    <row r="67" spans="1:9" ht="39.9" customHeight="1" x14ac:dyDescent="0.2">
      <c r="A67" s="57">
        <v>2</v>
      </c>
      <c r="B67" s="78" t="s">
        <v>3664</v>
      </c>
      <c r="C67" s="78" t="s">
        <v>3665</v>
      </c>
      <c r="D67" s="78" t="s">
        <v>432</v>
      </c>
      <c r="E67" s="233">
        <v>40695</v>
      </c>
      <c r="F67" s="78" t="s">
        <v>765</v>
      </c>
      <c r="G67" s="78" t="s">
        <v>4076</v>
      </c>
      <c r="H67" s="78">
        <v>7180013273</v>
      </c>
      <c r="I67" s="398"/>
    </row>
    <row r="68" spans="1:9" ht="39.9" customHeight="1" x14ac:dyDescent="0.2">
      <c r="A68" s="57">
        <v>3</v>
      </c>
      <c r="B68" s="17" t="s">
        <v>3666</v>
      </c>
      <c r="C68" s="17" t="s">
        <v>3667</v>
      </c>
      <c r="D68" s="17" t="s">
        <v>432</v>
      </c>
      <c r="E68" s="56">
        <v>40725</v>
      </c>
      <c r="F68" s="17" t="s">
        <v>765</v>
      </c>
      <c r="G68" s="17" t="s">
        <v>4077</v>
      </c>
      <c r="H68" s="17">
        <v>7180013281</v>
      </c>
      <c r="I68" s="398"/>
    </row>
    <row r="69" spans="1:9" ht="39.9" customHeight="1" x14ac:dyDescent="0.2">
      <c r="A69" s="57">
        <v>4</v>
      </c>
      <c r="B69" s="17" t="s">
        <v>3668</v>
      </c>
      <c r="C69" s="17" t="s">
        <v>3669</v>
      </c>
      <c r="D69" s="17" t="s">
        <v>432</v>
      </c>
      <c r="E69" s="56">
        <v>40848</v>
      </c>
      <c r="F69" s="17" t="s">
        <v>765</v>
      </c>
      <c r="G69" s="17" t="s">
        <v>4078</v>
      </c>
      <c r="H69" s="17">
        <v>7180013299</v>
      </c>
      <c r="I69" s="398"/>
    </row>
    <row r="70" spans="1:9" ht="39.9" customHeight="1" x14ac:dyDescent="0.2">
      <c r="A70" s="57">
        <v>5</v>
      </c>
      <c r="B70" s="17" t="s">
        <v>3670</v>
      </c>
      <c r="C70" s="17" t="s">
        <v>3671</v>
      </c>
      <c r="D70" s="17" t="s">
        <v>432</v>
      </c>
      <c r="E70" s="56">
        <v>40940</v>
      </c>
      <c r="F70" s="17" t="s">
        <v>765</v>
      </c>
      <c r="G70" s="17" t="s">
        <v>4079</v>
      </c>
      <c r="H70" s="17">
        <v>7180013307</v>
      </c>
      <c r="I70" s="398"/>
    </row>
    <row r="71" spans="1:9" ht="39.9" customHeight="1" x14ac:dyDescent="0.2">
      <c r="A71" s="57">
        <v>6</v>
      </c>
      <c r="B71" s="17" t="s">
        <v>3672</v>
      </c>
      <c r="C71" s="17" t="s">
        <v>3673</v>
      </c>
      <c r="D71" s="17" t="s">
        <v>432</v>
      </c>
      <c r="E71" s="56">
        <v>40969</v>
      </c>
      <c r="F71" s="17" t="s">
        <v>765</v>
      </c>
      <c r="G71" s="17" t="s">
        <v>4080</v>
      </c>
      <c r="H71" s="17">
        <v>7180013315</v>
      </c>
    </row>
    <row r="72" spans="1:9" ht="39.9" customHeight="1" x14ac:dyDescent="0.2">
      <c r="B72" s="192" t="s">
        <v>113</v>
      </c>
    </row>
    <row r="73" spans="1:9" ht="39.9" customHeight="1" thickBot="1" x14ac:dyDescent="0.25">
      <c r="B73" s="13" t="s">
        <v>5362</v>
      </c>
      <c r="C73" s="13" t="s">
        <v>5363</v>
      </c>
      <c r="D73" s="13" t="s">
        <v>5364</v>
      </c>
      <c r="E73" s="13" t="s">
        <v>5365</v>
      </c>
      <c r="F73" s="13" t="s">
        <v>5366</v>
      </c>
      <c r="G73" s="13" t="s">
        <v>5368</v>
      </c>
      <c r="H73" s="13" t="s">
        <v>5367</v>
      </c>
    </row>
    <row r="74" spans="1:9" ht="39.9" customHeight="1" thickTop="1" x14ac:dyDescent="0.2">
      <c r="A74" s="57">
        <v>1</v>
      </c>
      <c r="B74" s="17" t="s">
        <v>3674</v>
      </c>
      <c r="C74" s="17" t="s">
        <v>3675</v>
      </c>
      <c r="D74" s="17" t="s">
        <v>340</v>
      </c>
      <c r="E74" s="56">
        <v>40664</v>
      </c>
      <c r="F74" s="17" t="s">
        <v>765</v>
      </c>
      <c r="G74" s="17" t="s">
        <v>4081</v>
      </c>
      <c r="H74" s="17">
        <v>7180013323</v>
      </c>
    </row>
    <row r="75" spans="1:9" ht="39.9" customHeight="1" x14ac:dyDescent="0.2">
      <c r="A75" s="57">
        <v>2</v>
      </c>
      <c r="B75" s="17" t="s">
        <v>3676</v>
      </c>
      <c r="C75" s="17" t="s">
        <v>3677</v>
      </c>
      <c r="D75" s="17" t="s">
        <v>388</v>
      </c>
      <c r="E75" s="56">
        <v>41000</v>
      </c>
      <c r="F75" s="17" t="s">
        <v>765</v>
      </c>
      <c r="G75" s="17" t="s">
        <v>4082</v>
      </c>
      <c r="H75" s="17">
        <v>7180013331</v>
      </c>
    </row>
    <row r="76" spans="1:9" ht="39.9" customHeight="1" x14ac:dyDescent="0.2">
      <c r="A76" s="57">
        <v>3</v>
      </c>
      <c r="B76" s="17" t="s">
        <v>13371</v>
      </c>
      <c r="C76" s="17" t="s">
        <v>13372</v>
      </c>
      <c r="D76" s="17" t="s">
        <v>13373</v>
      </c>
      <c r="E76" s="56" t="s">
        <v>11539</v>
      </c>
      <c r="F76" s="17" t="s">
        <v>13374</v>
      </c>
      <c r="G76" s="17" t="s">
        <v>13375</v>
      </c>
      <c r="H76" s="17" t="s">
        <v>13376</v>
      </c>
    </row>
    <row r="77" spans="1:9" ht="39.9" customHeight="1" x14ac:dyDescent="0.2">
      <c r="B77" s="478" t="s">
        <v>16952</v>
      </c>
      <c r="C77" s="478"/>
    </row>
    <row r="78" spans="1:9" ht="39.9" customHeight="1" thickBot="1" x14ac:dyDescent="0.25">
      <c r="B78" s="13" t="s">
        <v>16570</v>
      </c>
      <c r="C78" s="13" t="s">
        <v>16773</v>
      </c>
      <c r="D78" s="13" t="s">
        <v>16858</v>
      </c>
      <c r="E78" s="13" t="s">
        <v>16903</v>
      </c>
      <c r="F78" s="13" t="s">
        <v>16904</v>
      </c>
      <c r="G78" s="13" t="s">
        <v>16571</v>
      </c>
      <c r="H78" s="13" t="s">
        <v>16776</v>
      </c>
    </row>
    <row r="79" spans="1:9" ht="51" customHeight="1" thickTop="1" x14ac:dyDescent="0.2">
      <c r="A79" s="57">
        <v>1</v>
      </c>
      <c r="B79" s="17" t="s">
        <v>16953</v>
      </c>
      <c r="C79" s="17" t="s">
        <v>16954</v>
      </c>
      <c r="D79" s="17" t="s">
        <v>16955</v>
      </c>
      <c r="E79" s="56" t="s">
        <v>16871</v>
      </c>
      <c r="F79" s="17" t="s">
        <v>16956</v>
      </c>
      <c r="G79" s="17" t="s">
        <v>16957</v>
      </c>
      <c r="H79" s="17" t="s">
        <v>16958</v>
      </c>
    </row>
    <row r="80" spans="1:9" ht="51" customHeight="1" x14ac:dyDescent="0.2">
      <c r="A80" s="57">
        <v>2</v>
      </c>
      <c r="B80" s="17" t="s">
        <v>16959</v>
      </c>
      <c r="C80" s="17" t="s">
        <v>16960</v>
      </c>
      <c r="D80" s="17" t="s">
        <v>16961</v>
      </c>
      <c r="E80" s="56" t="s">
        <v>16962</v>
      </c>
      <c r="F80" s="17" t="s">
        <v>16956</v>
      </c>
      <c r="G80" s="17" t="s">
        <v>16963</v>
      </c>
      <c r="H80" s="17" t="s">
        <v>16964</v>
      </c>
    </row>
    <row r="81" spans="1:8" ht="51" customHeight="1" x14ac:dyDescent="0.2">
      <c r="A81" s="57">
        <v>3</v>
      </c>
      <c r="B81" s="17" t="s">
        <v>16965</v>
      </c>
      <c r="C81" s="17" t="s">
        <v>16966</v>
      </c>
      <c r="D81" s="17" t="s">
        <v>16961</v>
      </c>
      <c r="E81" s="56" t="s">
        <v>16962</v>
      </c>
      <c r="F81" s="17" t="s">
        <v>16956</v>
      </c>
      <c r="G81" s="17" t="s">
        <v>16967</v>
      </c>
      <c r="H81" s="17" t="s">
        <v>16968</v>
      </c>
    </row>
    <row r="82" spans="1:8" ht="51" customHeight="1" x14ac:dyDescent="0.2">
      <c r="A82" s="57">
        <v>4</v>
      </c>
      <c r="B82" s="17" t="s">
        <v>16969</v>
      </c>
      <c r="C82" s="17" t="s">
        <v>16970</v>
      </c>
      <c r="D82" s="17" t="s">
        <v>16884</v>
      </c>
      <c r="E82" s="17" t="s">
        <v>16794</v>
      </c>
      <c r="F82" s="17" t="s">
        <v>16956</v>
      </c>
      <c r="G82" s="17" t="s">
        <v>16971</v>
      </c>
      <c r="H82" s="17" t="s">
        <v>16972</v>
      </c>
    </row>
    <row r="83" spans="1:8" ht="51" customHeight="1" x14ac:dyDescent="0.2">
      <c r="A83" s="57">
        <v>5</v>
      </c>
      <c r="B83" s="78" t="s">
        <v>16973</v>
      </c>
      <c r="C83" s="78" t="s">
        <v>16974</v>
      </c>
      <c r="D83" s="78" t="s">
        <v>16975</v>
      </c>
      <c r="E83" s="78" t="s">
        <v>16976</v>
      </c>
      <c r="F83" s="78" t="s">
        <v>16956</v>
      </c>
      <c r="G83" s="78" t="s">
        <v>16977</v>
      </c>
      <c r="H83" s="78" t="s">
        <v>16978</v>
      </c>
    </row>
  </sheetData>
  <mergeCells count="1">
    <mergeCell ref="B77:C77"/>
  </mergeCells>
  <phoneticPr fontId="5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&amp;C&amp;"+,太字"&amp;20特別貸出用図書セット(調べ学習用セット　生物・科学)</oddHeader>
  </headerFooter>
  <rowBreaks count="10" manualBreakCount="10">
    <brk id="13" max="16383" man="1"/>
    <brk id="21" max="16383" man="1"/>
    <brk id="31" max="16383" man="1"/>
    <brk id="37" max="16383" man="1"/>
    <brk id="44" max="16383" man="1"/>
    <brk id="51" max="7" man="1"/>
    <brk id="55" max="7" man="1"/>
    <brk id="63" max="7" man="1"/>
    <brk id="71" max="7" man="1"/>
    <brk id="76" max="7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theme="4"/>
  </sheetPr>
  <dimension ref="A1:H59"/>
  <sheetViews>
    <sheetView view="pageBreakPreview" zoomScale="70" zoomScaleNormal="100" zoomScaleSheetLayoutView="70" workbookViewId="0">
      <selection activeCell="B1" sqref="B1"/>
    </sheetView>
  </sheetViews>
  <sheetFormatPr defaultColWidth="12.6640625" defaultRowHeight="39.9" customHeight="1" x14ac:dyDescent="0.2"/>
  <cols>
    <col min="1" max="1" width="5" style="9" bestFit="1" customWidth="1"/>
    <col min="2" max="2" width="34.33203125" style="9" bestFit="1" customWidth="1"/>
    <col min="3" max="3" width="26.33203125" style="9" customWidth="1"/>
    <col min="4" max="4" width="18.33203125" style="9" bestFit="1" customWidth="1"/>
    <col min="5" max="5" width="18.109375" style="9" customWidth="1"/>
    <col min="6" max="6" width="14.21875" style="9" bestFit="1" customWidth="1"/>
    <col min="7" max="7" width="19" style="9" bestFit="1" customWidth="1"/>
    <col min="8" max="8" width="18.33203125" style="9" customWidth="1"/>
    <col min="9" max="16384" width="12.6640625" style="2"/>
  </cols>
  <sheetData>
    <row r="1" spans="1:8" ht="39.9" customHeight="1" x14ac:dyDescent="0.2">
      <c r="B1" s="15" t="s">
        <v>16492</v>
      </c>
      <c r="C1" s="11"/>
      <c r="D1" s="11"/>
      <c r="E1" s="11"/>
      <c r="F1" s="11"/>
      <c r="G1" s="11"/>
      <c r="H1" s="11"/>
    </row>
    <row r="2" spans="1:8" ht="39.9" customHeight="1" x14ac:dyDescent="0.2">
      <c r="B2" s="10" t="s">
        <v>114</v>
      </c>
      <c r="C2" s="11"/>
      <c r="D2" s="11"/>
      <c r="E2" s="11"/>
      <c r="F2" s="11"/>
      <c r="G2" s="11"/>
      <c r="H2" s="11"/>
    </row>
    <row r="3" spans="1:8" ht="39.9" customHeight="1" thickBot="1" x14ac:dyDescent="0.25">
      <c r="B3" s="12" t="s">
        <v>5362</v>
      </c>
      <c r="C3" s="12" t="s">
        <v>5363</v>
      </c>
      <c r="D3" s="12" t="s">
        <v>5364</v>
      </c>
      <c r="E3" s="13" t="s">
        <v>5365</v>
      </c>
      <c r="F3" s="12" t="s">
        <v>5366</v>
      </c>
      <c r="G3" s="12" t="s">
        <v>5368</v>
      </c>
      <c r="H3" s="12" t="s">
        <v>5367</v>
      </c>
    </row>
    <row r="4" spans="1:8" ht="49.2" customHeight="1" thickTop="1" x14ac:dyDescent="0.2">
      <c r="A4" s="9">
        <v>1</v>
      </c>
      <c r="B4" s="14" t="s">
        <v>3678</v>
      </c>
      <c r="C4" s="14" t="s">
        <v>3679</v>
      </c>
      <c r="D4" s="14" t="s">
        <v>400</v>
      </c>
      <c r="E4" s="25">
        <v>40969</v>
      </c>
      <c r="F4" s="14" t="s">
        <v>765</v>
      </c>
      <c r="G4" s="14" t="s">
        <v>4017</v>
      </c>
      <c r="H4" s="14">
        <v>7180013349</v>
      </c>
    </row>
    <row r="5" spans="1:8" ht="49.2" customHeight="1" x14ac:dyDescent="0.2">
      <c r="A5" s="9">
        <v>2</v>
      </c>
      <c r="B5" s="14" t="s">
        <v>3680</v>
      </c>
      <c r="C5" s="14" t="s">
        <v>3679</v>
      </c>
      <c r="D5" s="14" t="s">
        <v>400</v>
      </c>
      <c r="E5" s="25">
        <v>40969</v>
      </c>
      <c r="F5" s="14" t="s">
        <v>765</v>
      </c>
      <c r="G5" s="14" t="s">
        <v>4018</v>
      </c>
      <c r="H5" s="14">
        <v>7180013356</v>
      </c>
    </row>
    <row r="6" spans="1:8" ht="49.2" customHeight="1" x14ac:dyDescent="0.2">
      <c r="A6" s="9">
        <v>3</v>
      </c>
      <c r="B6" s="14" t="s">
        <v>3681</v>
      </c>
      <c r="C6" s="14" t="s">
        <v>3679</v>
      </c>
      <c r="D6" s="14" t="s">
        <v>400</v>
      </c>
      <c r="E6" s="25">
        <v>40969</v>
      </c>
      <c r="F6" s="14" t="s">
        <v>765</v>
      </c>
      <c r="G6" s="14" t="s">
        <v>4019</v>
      </c>
      <c r="H6" s="14">
        <v>7180013364</v>
      </c>
    </row>
    <row r="7" spans="1:8" ht="49.2" customHeight="1" x14ac:dyDescent="0.2">
      <c r="A7" s="9">
        <v>4</v>
      </c>
      <c r="B7" s="14" t="s">
        <v>3682</v>
      </c>
      <c r="C7" s="14" t="s">
        <v>3679</v>
      </c>
      <c r="D7" s="14" t="s">
        <v>400</v>
      </c>
      <c r="E7" s="25">
        <v>40969</v>
      </c>
      <c r="F7" s="14" t="s">
        <v>765</v>
      </c>
      <c r="G7" s="14" t="s">
        <v>4020</v>
      </c>
      <c r="H7" s="14">
        <v>7180013372</v>
      </c>
    </row>
    <row r="8" spans="1:8" ht="49.2" customHeight="1" x14ac:dyDescent="0.2">
      <c r="A8" s="9">
        <v>5</v>
      </c>
      <c r="B8" s="14" t="s">
        <v>3683</v>
      </c>
      <c r="C8" s="14" t="s">
        <v>3679</v>
      </c>
      <c r="D8" s="14" t="s">
        <v>400</v>
      </c>
      <c r="E8" s="25">
        <v>40969</v>
      </c>
      <c r="F8" s="14" t="s">
        <v>765</v>
      </c>
      <c r="G8" s="14" t="s">
        <v>4021</v>
      </c>
      <c r="H8" s="14">
        <v>7180013380</v>
      </c>
    </row>
    <row r="9" spans="1:8" ht="49.2" customHeight="1" x14ac:dyDescent="0.2">
      <c r="A9" s="9">
        <v>6</v>
      </c>
      <c r="B9" s="14" t="s">
        <v>3684</v>
      </c>
      <c r="C9" s="14" t="s">
        <v>3685</v>
      </c>
      <c r="D9" s="14" t="s">
        <v>328</v>
      </c>
      <c r="E9" s="25">
        <v>40940</v>
      </c>
      <c r="F9" s="14" t="s">
        <v>765</v>
      </c>
      <c r="G9" s="14" t="s">
        <v>4022</v>
      </c>
      <c r="H9" s="14">
        <v>7180013398</v>
      </c>
    </row>
    <row r="10" spans="1:8" ht="39.9" customHeight="1" x14ac:dyDescent="0.2">
      <c r="B10" s="10" t="s">
        <v>115</v>
      </c>
      <c r="C10" s="11"/>
      <c r="D10" s="11"/>
      <c r="E10" s="11"/>
      <c r="F10" s="11"/>
      <c r="G10" s="11"/>
      <c r="H10" s="11"/>
    </row>
    <row r="11" spans="1:8" ht="39.9" customHeight="1" thickBot="1" x14ac:dyDescent="0.25">
      <c r="B11" s="12" t="s">
        <v>5362</v>
      </c>
      <c r="C11" s="12" t="s">
        <v>5363</v>
      </c>
      <c r="D11" s="12" t="s">
        <v>5364</v>
      </c>
      <c r="E11" s="13" t="s">
        <v>5365</v>
      </c>
      <c r="F11" s="12" t="s">
        <v>5366</v>
      </c>
      <c r="G11" s="12" t="s">
        <v>5368</v>
      </c>
      <c r="H11" s="12" t="s">
        <v>5367</v>
      </c>
    </row>
    <row r="12" spans="1:8" ht="39.9" customHeight="1" thickTop="1" x14ac:dyDescent="0.2">
      <c r="A12" s="9">
        <v>1</v>
      </c>
      <c r="B12" s="14" t="s">
        <v>3686</v>
      </c>
      <c r="C12" s="14" t="s">
        <v>3687</v>
      </c>
      <c r="D12" s="14" t="s">
        <v>366</v>
      </c>
      <c r="E12" s="25">
        <v>40969</v>
      </c>
      <c r="F12" s="14" t="s">
        <v>765</v>
      </c>
      <c r="G12" s="14" t="s">
        <v>4023</v>
      </c>
      <c r="H12" s="14">
        <v>7180013406</v>
      </c>
    </row>
    <row r="13" spans="1:8" ht="39.9" customHeight="1" x14ac:dyDescent="0.2">
      <c r="A13" s="9">
        <v>2</v>
      </c>
      <c r="B13" s="14" t="s">
        <v>3688</v>
      </c>
      <c r="C13" s="14" t="s">
        <v>3687</v>
      </c>
      <c r="D13" s="14" t="s">
        <v>366</v>
      </c>
      <c r="E13" s="25">
        <v>41000</v>
      </c>
      <c r="F13" s="14" t="s">
        <v>765</v>
      </c>
      <c r="G13" s="14" t="s">
        <v>4024</v>
      </c>
      <c r="H13" s="14">
        <v>7180013414</v>
      </c>
    </row>
    <row r="14" spans="1:8" ht="39.9" customHeight="1" x14ac:dyDescent="0.2">
      <c r="A14" s="9">
        <v>3</v>
      </c>
      <c r="B14" s="14" t="s">
        <v>3689</v>
      </c>
      <c r="C14" s="14" t="s">
        <v>3690</v>
      </c>
      <c r="D14" s="14" t="s">
        <v>366</v>
      </c>
      <c r="E14" s="25">
        <v>41000</v>
      </c>
      <c r="F14" s="14" t="s">
        <v>765</v>
      </c>
      <c r="G14" s="14" t="s">
        <v>4025</v>
      </c>
      <c r="H14" s="14">
        <v>7180013422</v>
      </c>
    </row>
    <row r="15" spans="1:8" ht="39.9" customHeight="1" x14ac:dyDescent="0.2">
      <c r="A15" s="9">
        <v>4</v>
      </c>
      <c r="B15" s="14" t="s">
        <v>3691</v>
      </c>
      <c r="C15" s="14" t="s">
        <v>3692</v>
      </c>
      <c r="D15" s="14" t="s">
        <v>403</v>
      </c>
      <c r="E15" s="25">
        <v>40969</v>
      </c>
      <c r="F15" s="14" t="s">
        <v>765</v>
      </c>
      <c r="G15" s="14" t="s">
        <v>4026</v>
      </c>
      <c r="H15" s="14">
        <v>7180013430</v>
      </c>
    </row>
    <row r="16" spans="1:8" ht="39.9" customHeight="1" x14ac:dyDescent="0.2">
      <c r="B16" s="10" t="s">
        <v>116</v>
      </c>
      <c r="C16" s="11"/>
      <c r="D16" s="11"/>
      <c r="E16" s="11"/>
      <c r="F16" s="11"/>
      <c r="G16" s="11"/>
      <c r="H16" s="11"/>
    </row>
    <row r="17" spans="1:8" ht="39.9" customHeight="1" thickBot="1" x14ac:dyDescent="0.25">
      <c r="B17" s="12" t="s">
        <v>5362</v>
      </c>
      <c r="C17" s="12" t="s">
        <v>5363</v>
      </c>
      <c r="D17" s="12" t="s">
        <v>5364</v>
      </c>
      <c r="E17" s="13" t="s">
        <v>5365</v>
      </c>
      <c r="F17" s="12" t="s">
        <v>5366</v>
      </c>
      <c r="G17" s="12" t="s">
        <v>5368</v>
      </c>
      <c r="H17" s="12" t="s">
        <v>5367</v>
      </c>
    </row>
    <row r="18" spans="1:8" ht="39.9" customHeight="1" thickTop="1" x14ac:dyDescent="0.2">
      <c r="A18" s="9">
        <v>1</v>
      </c>
      <c r="B18" s="14" t="s">
        <v>3693</v>
      </c>
      <c r="C18" s="14" t="s">
        <v>3730</v>
      </c>
      <c r="D18" s="14" t="s">
        <v>182</v>
      </c>
      <c r="E18" s="14">
        <v>2012.1</v>
      </c>
      <c r="F18" s="14" t="s">
        <v>766</v>
      </c>
      <c r="G18" s="14" t="s">
        <v>4017</v>
      </c>
      <c r="H18" s="14">
        <v>7180018744</v>
      </c>
    </row>
    <row r="19" spans="1:8" ht="39.9" customHeight="1" x14ac:dyDescent="0.2">
      <c r="A19" s="9">
        <v>2</v>
      </c>
      <c r="B19" s="14" t="s">
        <v>3694</v>
      </c>
      <c r="C19" s="14" t="s">
        <v>3730</v>
      </c>
      <c r="D19" s="14" t="s">
        <v>182</v>
      </c>
      <c r="E19" s="14">
        <v>2012.11</v>
      </c>
      <c r="F19" s="14" t="s">
        <v>766</v>
      </c>
      <c r="G19" s="14" t="s">
        <v>4018</v>
      </c>
      <c r="H19" s="14">
        <v>7180018751</v>
      </c>
    </row>
    <row r="20" spans="1:8" ht="39.9" customHeight="1" x14ac:dyDescent="0.2">
      <c r="A20" s="9">
        <v>3</v>
      </c>
      <c r="B20" s="14" t="s">
        <v>3695</v>
      </c>
      <c r="C20" s="14" t="s">
        <v>3730</v>
      </c>
      <c r="D20" s="14" t="s">
        <v>182</v>
      </c>
      <c r="E20" s="14">
        <v>2012.12</v>
      </c>
      <c r="F20" s="14" t="s">
        <v>766</v>
      </c>
      <c r="G20" s="14" t="s">
        <v>4019</v>
      </c>
      <c r="H20" s="14">
        <v>7180018769</v>
      </c>
    </row>
    <row r="21" spans="1:8" ht="39.9" customHeight="1" x14ac:dyDescent="0.2">
      <c r="A21" s="9">
        <v>4</v>
      </c>
      <c r="B21" s="14" t="s">
        <v>3696</v>
      </c>
      <c r="C21" s="14" t="s">
        <v>3730</v>
      </c>
      <c r="D21" s="14" t="s">
        <v>182</v>
      </c>
      <c r="E21" s="14">
        <v>2013.1</v>
      </c>
      <c r="F21" s="14" t="s">
        <v>766</v>
      </c>
      <c r="G21" s="14" t="s">
        <v>4020</v>
      </c>
      <c r="H21" s="14">
        <v>7180018777</v>
      </c>
    </row>
    <row r="22" spans="1:8" ht="39.9" customHeight="1" x14ac:dyDescent="0.2">
      <c r="A22" s="9">
        <v>5</v>
      </c>
      <c r="B22" s="14" t="s">
        <v>3697</v>
      </c>
      <c r="C22" s="14" t="s">
        <v>3730</v>
      </c>
      <c r="D22" s="14" t="s">
        <v>182</v>
      </c>
      <c r="E22" s="14">
        <v>2013.2</v>
      </c>
      <c r="F22" s="14" t="s">
        <v>766</v>
      </c>
      <c r="G22" s="14" t="s">
        <v>4021</v>
      </c>
      <c r="H22" s="14">
        <v>7180018785</v>
      </c>
    </row>
    <row r="23" spans="1:8" ht="39.9" customHeight="1" x14ac:dyDescent="0.2">
      <c r="B23" s="477" t="s">
        <v>117</v>
      </c>
      <c r="C23" s="477"/>
      <c r="D23" s="11"/>
      <c r="E23" s="11"/>
      <c r="F23" s="11"/>
      <c r="G23" s="11"/>
      <c r="H23" s="11"/>
    </row>
    <row r="24" spans="1:8" ht="39.9" customHeight="1" thickBot="1" x14ac:dyDescent="0.25">
      <c r="B24" s="12" t="s">
        <v>5362</v>
      </c>
      <c r="C24" s="12" t="s">
        <v>5363</v>
      </c>
      <c r="D24" s="12" t="s">
        <v>5364</v>
      </c>
      <c r="E24" s="13" t="s">
        <v>5365</v>
      </c>
      <c r="F24" s="12" t="s">
        <v>5366</v>
      </c>
      <c r="G24" s="12" t="s">
        <v>5368</v>
      </c>
      <c r="H24" s="12" t="s">
        <v>5367</v>
      </c>
    </row>
    <row r="25" spans="1:8" ht="39.9" customHeight="1" thickTop="1" x14ac:dyDescent="0.2">
      <c r="A25" s="9">
        <v>1</v>
      </c>
      <c r="B25" s="14" t="s">
        <v>3698</v>
      </c>
      <c r="C25" s="14" t="s">
        <v>3699</v>
      </c>
      <c r="D25" s="14" t="s">
        <v>340</v>
      </c>
      <c r="E25" s="25">
        <v>40969</v>
      </c>
      <c r="F25" s="14" t="s">
        <v>765</v>
      </c>
      <c r="G25" s="14" t="s">
        <v>4027</v>
      </c>
      <c r="H25" s="14">
        <v>7180013448</v>
      </c>
    </row>
    <row r="26" spans="1:8" ht="39.9" customHeight="1" x14ac:dyDescent="0.2">
      <c r="A26" s="9">
        <v>2</v>
      </c>
      <c r="B26" s="14" t="s">
        <v>3700</v>
      </c>
      <c r="C26" s="14" t="s">
        <v>3701</v>
      </c>
      <c r="D26" s="14" t="s">
        <v>340</v>
      </c>
      <c r="E26" s="25">
        <v>41000</v>
      </c>
      <c r="F26" s="14" t="s">
        <v>765</v>
      </c>
      <c r="G26" s="14" t="s">
        <v>4028</v>
      </c>
      <c r="H26" s="14">
        <v>7180013455</v>
      </c>
    </row>
    <row r="27" spans="1:8" ht="39.9" customHeight="1" x14ac:dyDescent="0.2">
      <c r="A27" s="9">
        <v>3</v>
      </c>
      <c r="B27" s="14" t="s">
        <v>3702</v>
      </c>
      <c r="C27" s="14" t="s">
        <v>3703</v>
      </c>
      <c r="D27" s="14" t="s">
        <v>340</v>
      </c>
      <c r="E27" s="25">
        <v>41000</v>
      </c>
      <c r="F27" s="14" t="s">
        <v>765</v>
      </c>
      <c r="G27" s="14" t="s">
        <v>4029</v>
      </c>
      <c r="H27" s="14">
        <v>7180013463</v>
      </c>
    </row>
    <row r="28" spans="1:8" ht="39.9" customHeight="1" x14ac:dyDescent="0.2">
      <c r="A28" s="9">
        <v>4</v>
      </c>
      <c r="B28" s="14" t="s">
        <v>3704</v>
      </c>
      <c r="C28" s="14" t="s">
        <v>3705</v>
      </c>
      <c r="D28" s="14" t="s">
        <v>403</v>
      </c>
      <c r="E28" s="25">
        <v>40909</v>
      </c>
      <c r="F28" s="14" t="s">
        <v>765</v>
      </c>
      <c r="G28" s="14" t="s">
        <v>4030</v>
      </c>
      <c r="H28" s="14">
        <v>7180013471</v>
      </c>
    </row>
    <row r="29" spans="1:8" ht="39.9" customHeight="1" x14ac:dyDescent="0.2">
      <c r="A29" s="9">
        <v>5</v>
      </c>
      <c r="B29" s="14" t="s">
        <v>3706</v>
      </c>
      <c r="C29" s="14" t="s">
        <v>3707</v>
      </c>
      <c r="D29" s="14" t="s">
        <v>363</v>
      </c>
      <c r="E29" s="25">
        <v>40940</v>
      </c>
      <c r="F29" s="14" t="s">
        <v>765</v>
      </c>
      <c r="G29" s="14" t="s">
        <v>4031</v>
      </c>
      <c r="H29" s="14">
        <v>7180013489</v>
      </c>
    </row>
    <row r="30" spans="1:8" ht="39.9" customHeight="1" x14ac:dyDescent="0.2">
      <c r="A30" s="9">
        <v>6</v>
      </c>
      <c r="B30" s="44" t="s">
        <v>3708</v>
      </c>
      <c r="C30" s="44" t="s">
        <v>3709</v>
      </c>
      <c r="D30" s="44" t="s">
        <v>369</v>
      </c>
      <c r="E30" s="45">
        <v>40940</v>
      </c>
      <c r="F30" s="44" t="s">
        <v>765</v>
      </c>
      <c r="G30" s="44" t="s">
        <v>4032</v>
      </c>
      <c r="H30" s="44">
        <v>7180013497</v>
      </c>
    </row>
    <row r="31" spans="1:8" ht="39.9" customHeight="1" x14ac:dyDescent="0.2">
      <c r="A31" s="9">
        <v>7</v>
      </c>
      <c r="B31" s="14" t="s">
        <v>3710</v>
      </c>
      <c r="C31" s="14" t="s">
        <v>3711</v>
      </c>
      <c r="D31" s="14" t="s">
        <v>1602</v>
      </c>
      <c r="E31" s="25">
        <v>41000</v>
      </c>
      <c r="F31" s="14" t="s">
        <v>765</v>
      </c>
      <c r="G31" s="14" t="s">
        <v>4033</v>
      </c>
      <c r="H31" s="14">
        <v>7180013505</v>
      </c>
    </row>
    <row r="32" spans="1:8" ht="39.9" customHeight="1" x14ac:dyDescent="0.2">
      <c r="B32" s="477" t="s">
        <v>118</v>
      </c>
      <c r="C32" s="477"/>
      <c r="D32" s="11"/>
      <c r="E32" s="11"/>
      <c r="F32" s="11"/>
      <c r="G32" s="11"/>
      <c r="H32" s="11"/>
    </row>
    <row r="33" spans="1:8" ht="39.9" customHeight="1" thickBot="1" x14ac:dyDescent="0.25">
      <c r="B33" s="12" t="s">
        <v>5362</v>
      </c>
      <c r="C33" s="12" t="s">
        <v>5363</v>
      </c>
      <c r="D33" s="12" t="s">
        <v>5364</v>
      </c>
      <c r="E33" s="13" t="s">
        <v>5365</v>
      </c>
      <c r="F33" s="12" t="s">
        <v>5366</v>
      </c>
      <c r="G33" s="12" t="s">
        <v>5368</v>
      </c>
      <c r="H33" s="12" t="s">
        <v>5367</v>
      </c>
    </row>
    <row r="34" spans="1:8" ht="39.9" customHeight="1" thickTop="1" x14ac:dyDescent="0.2">
      <c r="A34" s="9">
        <v>1</v>
      </c>
      <c r="B34" s="14" t="s">
        <v>3712</v>
      </c>
      <c r="C34" s="14"/>
      <c r="D34" s="14" t="s">
        <v>3713</v>
      </c>
      <c r="E34" s="25">
        <v>40878</v>
      </c>
      <c r="F34" s="14" t="s">
        <v>765</v>
      </c>
      <c r="G34" s="14" t="s">
        <v>4034</v>
      </c>
      <c r="H34" s="14">
        <v>7180013513</v>
      </c>
    </row>
    <row r="35" spans="1:8" ht="39.9" customHeight="1" x14ac:dyDescent="0.2">
      <c r="A35" s="9">
        <v>2</v>
      </c>
      <c r="B35" s="14" t="s">
        <v>3714</v>
      </c>
      <c r="C35" s="14"/>
      <c r="D35" s="14" t="s">
        <v>3713</v>
      </c>
      <c r="E35" s="25">
        <v>40909</v>
      </c>
      <c r="F35" s="14" t="s">
        <v>765</v>
      </c>
      <c r="G35" s="14" t="s">
        <v>4035</v>
      </c>
      <c r="H35" s="14">
        <v>7180013521</v>
      </c>
    </row>
    <row r="36" spans="1:8" ht="39.9" customHeight="1" x14ac:dyDescent="0.2">
      <c r="A36" s="9">
        <v>3</v>
      </c>
      <c r="B36" s="14" t="s">
        <v>3715</v>
      </c>
      <c r="C36" s="14"/>
      <c r="D36" s="14" t="s">
        <v>3713</v>
      </c>
      <c r="E36" s="25">
        <v>40940</v>
      </c>
      <c r="F36" s="14" t="s">
        <v>765</v>
      </c>
      <c r="G36" s="14" t="s">
        <v>4036</v>
      </c>
      <c r="H36" s="14">
        <v>7180013539</v>
      </c>
    </row>
    <row r="37" spans="1:8" ht="39.9" customHeight="1" x14ac:dyDescent="0.2">
      <c r="A37" s="9">
        <v>4</v>
      </c>
      <c r="B37" s="14" t="s">
        <v>3716</v>
      </c>
      <c r="C37" s="14"/>
      <c r="D37" s="14" t="s">
        <v>3713</v>
      </c>
      <c r="E37" s="25">
        <v>40969</v>
      </c>
      <c r="F37" s="14" t="s">
        <v>765</v>
      </c>
      <c r="G37" s="14" t="s">
        <v>4037</v>
      </c>
      <c r="H37" s="14">
        <v>7180013547</v>
      </c>
    </row>
    <row r="38" spans="1:8" ht="39.9" customHeight="1" x14ac:dyDescent="0.2">
      <c r="A38" s="9">
        <v>5</v>
      </c>
      <c r="B38" s="14" t="s">
        <v>3717</v>
      </c>
      <c r="C38" s="14"/>
      <c r="D38" s="14" t="s">
        <v>357</v>
      </c>
      <c r="E38" s="25">
        <v>40969</v>
      </c>
      <c r="F38" s="14" t="s">
        <v>765</v>
      </c>
      <c r="G38" s="14" t="s">
        <v>4038</v>
      </c>
      <c r="H38" s="14">
        <v>7180013554</v>
      </c>
    </row>
    <row r="39" spans="1:8" ht="39.9" customHeight="1" x14ac:dyDescent="0.2">
      <c r="A39" s="9">
        <v>6</v>
      </c>
      <c r="B39" s="14" t="s">
        <v>3718</v>
      </c>
      <c r="C39" s="14"/>
      <c r="D39" s="14" t="s">
        <v>357</v>
      </c>
      <c r="E39" s="25">
        <v>40969</v>
      </c>
      <c r="F39" s="14" t="s">
        <v>765</v>
      </c>
      <c r="G39" s="14" t="s">
        <v>4039</v>
      </c>
      <c r="H39" s="14">
        <v>7180013562</v>
      </c>
    </row>
    <row r="40" spans="1:8" ht="39.9" customHeight="1" x14ac:dyDescent="0.2">
      <c r="A40" s="9">
        <v>7</v>
      </c>
      <c r="B40" s="14" t="s">
        <v>3719</v>
      </c>
      <c r="C40" s="14"/>
      <c r="D40" s="14" t="s">
        <v>357</v>
      </c>
      <c r="E40" s="25">
        <v>40969</v>
      </c>
      <c r="F40" s="14" t="s">
        <v>765</v>
      </c>
      <c r="G40" s="14" t="s">
        <v>4040</v>
      </c>
      <c r="H40" s="14">
        <v>7180013570</v>
      </c>
    </row>
    <row r="41" spans="1:8" ht="39.9" customHeight="1" x14ac:dyDescent="0.2">
      <c r="A41" s="9">
        <v>8</v>
      </c>
      <c r="B41" s="14" t="s">
        <v>3720</v>
      </c>
      <c r="C41" s="14" t="s">
        <v>3721</v>
      </c>
      <c r="D41" s="14" t="s">
        <v>1591</v>
      </c>
      <c r="E41" s="25">
        <v>40940</v>
      </c>
      <c r="F41" s="14" t="s">
        <v>765</v>
      </c>
      <c r="G41" s="14" t="s">
        <v>4041</v>
      </c>
      <c r="H41" s="14">
        <v>7180013588</v>
      </c>
    </row>
    <row r="42" spans="1:8" ht="39.9" customHeight="1" x14ac:dyDescent="0.2">
      <c r="B42" s="477" t="s">
        <v>119</v>
      </c>
      <c r="C42" s="477"/>
      <c r="D42" s="11"/>
      <c r="E42" s="11"/>
      <c r="F42" s="11"/>
      <c r="G42" s="11"/>
      <c r="H42" s="11"/>
    </row>
    <row r="43" spans="1:8" ht="39.9" customHeight="1" thickBot="1" x14ac:dyDescent="0.25">
      <c r="B43" s="12" t="s">
        <v>5362</v>
      </c>
      <c r="C43" s="12" t="s">
        <v>5363</v>
      </c>
      <c r="D43" s="12" t="s">
        <v>5364</v>
      </c>
      <c r="E43" s="13" t="s">
        <v>5365</v>
      </c>
      <c r="F43" s="12" t="s">
        <v>5366</v>
      </c>
      <c r="G43" s="12" t="s">
        <v>5368</v>
      </c>
      <c r="H43" s="12" t="s">
        <v>5367</v>
      </c>
    </row>
    <row r="44" spans="1:8" ht="39.9" customHeight="1" thickTop="1" x14ac:dyDescent="0.2">
      <c r="A44" s="9">
        <v>1</v>
      </c>
      <c r="B44" s="14" t="s">
        <v>3722</v>
      </c>
      <c r="C44" s="14" t="s">
        <v>3731</v>
      </c>
      <c r="D44" s="14" t="s">
        <v>1111</v>
      </c>
      <c r="E44" s="14">
        <v>2013.2</v>
      </c>
      <c r="F44" s="14" t="s">
        <v>766</v>
      </c>
      <c r="G44" s="14" t="s">
        <v>4034</v>
      </c>
      <c r="H44" s="14">
        <v>7180018793</v>
      </c>
    </row>
    <row r="45" spans="1:8" ht="39.9" customHeight="1" x14ac:dyDescent="0.2">
      <c r="A45" s="9">
        <v>2</v>
      </c>
      <c r="B45" s="14" t="s">
        <v>3723</v>
      </c>
      <c r="C45" s="14" t="s">
        <v>3732</v>
      </c>
      <c r="D45" s="14" t="s">
        <v>1305</v>
      </c>
      <c r="E45" s="14">
        <v>2011.8</v>
      </c>
      <c r="F45" s="14" t="s">
        <v>766</v>
      </c>
      <c r="G45" s="14" t="s">
        <v>4035</v>
      </c>
      <c r="H45" s="14">
        <v>7180018801</v>
      </c>
    </row>
    <row r="46" spans="1:8" ht="39.9" customHeight="1" x14ac:dyDescent="0.2">
      <c r="B46" s="477" t="s">
        <v>120</v>
      </c>
      <c r="C46" s="477"/>
      <c r="D46" s="11"/>
      <c r="E46" s="11"/>
      <c r="F46" s="11"/>
      <c r="G46" s="11"/>
      <c r="H46" s="11"/>
    </row>
    <row r="47" spans="1:8" ht="39.9" customHeight="1" thickBot="1" x14ac:dyDescent="0.25">
      <c r="B47" s="12" t="s">
        <v>5362</v>
      </c>
      <c r="C47" s="12" t="s">
        <v>5363</v>
      </c>
      <c r="D47" s="12" t="s">
        <v>5364</v>
      </c>
      <c r="E47" s="13" t="s">
        <v>5365</v>
      </c>
      <c r="F47" s="12" t="s">
        <v>5366</v>
      </c>
      <c r="G47" s="12" t="s">
        <v>5368</v>
      </c>
      <c r="H47" s="12" t="s">
        <v>5367</v>
      </c>
    </row>
    <row r="48" spans="1:8" ht="39.9" customHeight="1" thickTop="1" x14ac:dyDescent="0.2">
      <c r="A48" s="9">
        <v>1</v>
      </c>
      <c r="B48" s="14" t="s">
        <v>3724</v>
      </c>
      <c r="C48" s="14" t="s">
        <v>3725</v>
      </c>
      <c r="D48" s="14" t="s">
        <v>357</v>
      </c>
      <c r="E48" s="25">
        <v>40603</v>
      </c>
      <c r="F48" s="14" t="s">
        <v>765</v>
      </c>
      <c r="G48" s="14" t="s">
        <v>4042</v>
      </c>
      <c r="H48" s="14">
        <v>7180013596</v>
      </c>
    </row>
    <row r="49" spans="1:8" ht="39.9" customHeight="1" x14ac:dyDescent="0.2">
      <c r="A49" s="9">
        <v>2</v>
      </c>
      <c r="B49" s="14" t="s">
        <v>3726</v>
      </c>
      <c r="C49" s="14" t="s">
        <v>3725</v>
      </c>
      <c r="D49" s="14" t="s">
        <v>357</v>
      </c>
      <c r="E49" s="25">
        <v>40603</v>
      </c>
      <c r="F49" s="14" t="s">
        <v>765</v>
      </c>
      <c r="G49" s="14" t="s">
        <v>4043</v>
      </c>
      <c r="H49" s="14">
        <v>7180013604</v>
      </c>
    </row>
    <row r="50" spans="1:8" ht="39.9" customHeight="1" x14ac:dyDescent="0.2">
      <c r="A50" s="9">
        <v>3</v>
      </c>
      <c r="B50" s="14" t="s">
        <v>3727</v>
      </c>
      <c r="C50" s="14" t="s">
        <v>3725</v>
      </c>
      <c r="D50" s="14" t="s">
        <v>357</v>
      </c>
      <c r="E50" s="25">
        <v>40603</v>
      </c>
      <c r="F50" s="14" t="s">
        <v>765</v>
      </c>
      <c r="G50" s="14" t="s">
        <v>4044</v>
      </c>
      <c r="H50" s="14">
        <v>7180013612</v>
      </c>
    </row>
    <row r="51" spans="1:8" ht="39.9" customHeight="1" x14ac:dyDescent="0.2">
      <c r="A51" s="9">
        <v>4</v>
      </c>
      <c r="B51" s="14" t="s">
        <v>3728</v>
      </c>
      <c r="C51" s="14" t="s">
        <v>3725</v>
      </c>
      <c r="D51" s="14" t="s">
        <v>357</v>
      </c>
      <c r="E51" s="25">
        <v>40603</v>
      </c>
      <c r="F51" s="14" t="s">
        <v>765</v>
      </c>
      <c r="G51" s="14" t="s">
        <v>4045</v>
      </c>
      <c r="H51" s="14">
        <v>7180013620</v>
      </c>
    </row>
    <row r="52" spans="1:8" ht="39.9" customHeight="1" x14ac:dyDescent="0.2">
      <c r="A52" s="9">
        <v>5</v>
      </c>
      <c r="B52" s="14" t="s">
        <v>3729</v>
      </c>
      <c r="C52" s="14" t="s">
        <v>3725</v>
      </c>
      <c r="D52" s="14" t="s">
        <v>357</v>
      </c>
      <c r="E52" s="25">
        <v>40603</v>
      </c>
      <c r="F52" s="14" t="s">
        <v>765</v>
      </c>
      <c r="G52" s="14" t="s">
        <v>4046</v>
      </c>
      <c r="H52" s="14">
        <v>7180013638</v>
      </c>
    </row>
    <row r="53" spans="1:8" ht="39.9" customHeight="1" x14ac:dyDescent="0.2">
      <c r="B53" s="477" t="s">
        <v>11861</v>
      </c>
      <c r="C53" s="477"/>
      <c r="D53" s="11"/>
      <c r="E53" s="11"/>
      <c r="F53" s="11"/>
      <c r="G53" s="11"/>
      <c r="H53" s="11"/>
    </row>
    <row r="54" spans="1:8" ht="39.9" customHeight="1" thickBot="1" x14ac:dyDescent="0.25">
      <c r="B54" s="12" t="s">
        <v>5362</v>
      </c>
      <c r="C54" s="12" t="s">
        <v>5363</v>
      </c>
      <c r="D54" s="12" t="s">
        <v>5364</v>
      </c>
      <c r="E54" s="13" t="s">
        <v>5365</v>
      </c>
      <c r="F54" s="12" t="s">
        <v>5366</v>
      </c>
      <c r="G54" s="12" t="s">
        <v>5368</v>
      </c>
      <c r="H54" s="12" t="s">
        <v>5367</v>
      </c>
    </row>
    <row r="55" spans="1:8" ht="39.9" customHeight="1" thickTop="1" x14ac:dyDescent="0.2">
      <c r="A55" s="9">
        <v>1</v>
      </c>
      <c r="B55" s="14" t="s">
        <v>11895</v>
      </c>
      <c r="C55" s="14" t="s">
        <v>11896</v>
      </c>
      <c r="D55" s="8" t="s">
        <v>11897</v>
      </c>
      <c r="E55" s="24">
        <v>41214</v>
      </c>
      <c r="F55" s="14" t="s">
        <v>11898</v>
      </c>
      <c r="G55" s="401" t="s">
        <v>11894</v>
      </c>
      <c r="H55" s="14">
        <v>7180022050</v>
      </c>
    </row>
    <row r="56" spans="1:8" ht="39.9" customHeight="1" x14ac:dyDescent="0.2">
      <c r="A56" s="9">
        <v>2</v>
      </c>
      <c r="B56" s="14" t="s">
        <v>11901</v>
      </c>
      <c r="C56" s="14" t="s">
        <v>11899</v>
      </c>
      <c r="D56" s="8" t="s">
        <v>11900</v>
      </c>
      <c r="E56" s="24">
        <v>40787</v>
      </c>
      <c r="F56" s="14" t="s">
        <v>11898</v>
      </c>
      <c r="G56" s="8" t="s">
        <v>11890</v>
      </c>
      <c r="H56" s="14">
        <v>7180022068</v>
      </c>
    </row>
    <row r="57" spans="1:8" ht="39.9" customHeight="1" x14ac:dyDescent="0.2">
      <c r="A57" s="9">
        <v>3</v>
      </c>
      <c r="B57" s="14" t="s">
        <v>11902</v>
      </c>
      <c r="C57" s="14" t="s">
        <v>11903</v>
      </c>
      <c r="D57" s="8" t="s">
        <v>11904</v>
      </c>
      <c r="E57" s="24">
        <v>41030</v>
      </c>
      <c r="F57" s="14" t="s">
        <v>11898</v>
      </c>
      <c r="G57" s="8" t="s">
        <v>11893</v>
      </c>
      <c r="H57" s="14">
        <v>7180022076</v>
      </c>
    </row>
    <row r="58" spans="1:8" ht="39.9" customHeight="1" x14ac:dyDescent="0.2">
      <c r="A58" s="9">
        <v>4</v>
      </c>
      <c r="B58" s="14" t="s">
        <v>11905</v>
      </c>
      <c r="C58" s="14" t="s">
        <v>11906</v>
      </c>
      <c r="D58" s="8" t="s">
        <v>11907</v>
      </c>
      <c r="E58" s="24">
        <v>41214</v>
      </c>
      <c r="F58" s="14" t="s">
        <v>11898</v>
      </c>
      <c r="G58" s="8" t="s">
        <v>11891</v>
      </c>
      <c r="H58" s="14">
        <v>7180022084</v>
      </c>
    </row>
    <row r="59" spans="1:8" ht="39.9" customHeight="1" x14ac:dyDescent="0.2">
      <c r="A59" s="9">
        <v>5</v>
      </c>
      <c r="B59" s="14" t="s">
        <v>11908</v>
      </c>
      <c r="C59" s="14" t="s">
        <v>11909</v>
      </c>
      <c r="D59" s="8" t="s">
        <v>11889</v>
      </c>
      <c r="E59" s="24">
        <v>40969</v>
      </c>
      <c r="F59" s="14" t="s">
        <v>11898</v>
      </c>
      <c r="G59" s="8" t="s">
        <v>11892</v>
      </c>
      <c r="H59" s="14">
        <v>7180022092</v>
      </c>
    </row>
  </sheetData>
  <mergeCells count="5">
    <mergeCell ref="B23:C23"/>
    <mergeCell ref="B32:C32"/>
    <mergeCell ref="B42:C42"/>
    <mergeCell ref="B46:C46"/>
    <mergeCell ref="B53:C53"/>
  </mergeCells>
  <phoneticPr fontId="5"/>
  <pageMargins left="0.23622047244094491" right="0.23622047244094491" top="0.74803149606299213" bottom="0.74803149606299213" header="0.31496062992125984" footer="0.31496062992125984"/>
  <pageSetup paperSize="9" scale="65" orientation="portrait" horizontalDpi="300" verticalDpi="300" r:id="rId1"/>
  <headerFooter>
    <oddHeader>&amp;C&amp;"-,太字"&amp;20特別貸出用図書セット(調べ学習用セット　エネルギー)</oddHeader>
  </headerFooter>
  <rowBreaks count="7" manualBreakCount="7">
    <brk id="9" max="16383" man="1"/>
    <brk id="15" max="16383" man="1"/>
    <brk id="22" max="16383" man="1"/>
    <brk id="31" max="16383" man="1"/>
    <brk id="41" max="16383" man="1"/>
    <brk id="45" max="16383" man="1"/>
    <brk id="52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  <pageSetUpPr fitToPage="1"/>
  </sheetPr>
  <dimension ref="A1:I260"/>
  <sheetViews>
    <sheetView view="pageBreakPreview" topLeftCell="A14" zoomScale="85" zoomScaleNormal="100" zoomScaleSheetLayoutView="85" workbookViewId="0">
      <selection activeCell="I21" sqref="I21"/>
    </sheetView>
  </sheetViews>
  <sheetFormatPr defaultColWidth="9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7.88671875" style="57" customWidth="1"/>
    <col min="9" max="16384" width="9" style="285"/>
  </cols>
  <sheetData>
    <row r="1" spans="1:8" ht="39.9" customHeight="1" x14ac:dyDescent="0.25">
      <c r="B1" s="249" t="s">
        <v>16484</v>
      </c>
    </row>
    <row r="2" spans="1:8" ht="39.9" customHeight="1" x14ac:dyDescent="0.2">
      <c r="B2" s="192" t="s">
        <v>16508</v>
      </c>
    </row>
    <row r="3" spans="1:8" ht="39.9" customHeight="1" thickBot="1" x14ac:dyDescent="0.25">
      <c r="A3" s="13"/>
      <c r="B3" s="13" t="s">
        <v>7819</v>
      </c>
      <c r="C3" s="13" t="s">
        <v>5363</v>
      </c>
      <c r="D3" s="13" t="s">
        <v>5364</v>
      </c>
      <c r="E3" s="112" t="s">
        <v>5365</v>
      </c>
      <c r="F3" s="13" t="s">
        <v>5366</v>
      </c>
      <c r="G3" s="13" t="s">
        <v>7820</v>
      </c>
      <c r="H3" s="13" t="s">
        <v>5367</v>
      </c>
    </row>
    <row r="4" spans="1:8" ht="39.9" customHeight="1" thickTop="1" x14ac:dyDescent="0.2">
      <c r="A4" s="60">
        <v>1</v>
      </c>
      <c r="B4" s="60" t="str">
        <f>"日本の10番背負いました : ブラインドサッカー日本代表・落合啓士 "</f>
        <v xml:space="preserve">日本の10番背負いました : ブラインドサッカー日本代表・落合啓士 </v>
      </c>
      <c r="C4" s="280" t="str">
        <f>"落合/啓士‖著"</f>
        <v>落合/啓士‖著</v>
      </c>
      <c r="D4" s="60" t="str">
        <f>"講談社"</f>
        <v>講談社</v>
      </c>
      <c r="E4" s="60" t="str">
        <f>"2015.10"</f>
        <v>2015.10</v>
      </c>
      <c r="F4" s="60" t="s">
        <v>7821</v>
      </c>
      <c r="G4" s="60" t="s">
        <v>7822</v>
      </c>
      <c r="H4" s="60" t="str">
        <f>"1211289499"</f>
        <v>1211289499</v>
      </c>
    </row>
    <row r="5" spans="1:8" ht="39.9" customHeight="1" x14ac:dyDescent="0.2">
      <c r="A5" s="17">
        <v>2</v>
      </c>
      <c r="B5" s="17" t="str">
        <f>"走れ、走って逃げろ "</f>
        <v xml:space="preserve">走れ、走って逃げろ </v>
      </c>
      <c r="C5" s="240" t="str">
        <f>"ウーリー・オルレブ‖作 母袋/夏生‖訳"</f>
        <v>ウーリー・オルレブ‖作 母袋/夏生‖訳</v>
      </c>
      <c r="D5" s="17" t="str">
        <f>"岩波書店"</f>
        <v>岩波書店</v>
      </c>
      <c r="E5" s="17" t="str">
        <f>"2015.6"</f>
        <v>2015.6</v>
      </c>
      <c r="F5" s="17" t="s">
        <v>7821</v>
      </c>
      <c r="G5" s="17" t="s">
        <v>7823</v>
      </c>
      <c r="H5" s="17" t="str">
        <f>"1123773317"</f>
        <v>1123773317</v>
      </c>
    </row>
    <row r="6" spans="1:8" ht="39.9" customHeight="1" x14ac:dyDescent="0.2">
      <c r="A6" s="17">
        <v>3</v>
      </c>
      <c r="B6" s="17" t="str">
        <f>"シンドローム "</f>
        <v xml:space="preserve">シンドローム </v>
      </c>
      <c r="C6" s="240" t="str">
        <f>"佐藤/哲也‖著 西村/ツチカ‖イラスト"</f>
        <v>佐藤/哲也‖著 西村/ツチカ‖イラスト</v>
      </c>
      <c r="D6" s="17" t="str">
        <f>"福音館書店"</f>
        <v>福音館書店</v>
      </c>
      <c r="E6" s="17" t="str">
        <f>"2015.1"</f>
        <v>2015.1</v>
      </c>
      <c r="F6" s="17" t="s">
        <v>7821</v>
      </c>
      <c r="G6" s="17" t="s">
        <v>7824</v>
      </c>
      <c r="H6" s="17" t="str">
        <f>"1123773309"</f>
        <v>1123773309</v>
      </c>
    </row>
    <row r="7" spans="1:8" ht="39.9" customHeight="1" x14ac:dyDescent="0.2">
      <c r="A7" s="17">
        <v>4</v>
      </c>
      <c r="B7" s="17" t="str">
        <f>"テロリストの息子 "</f>
        <v xml:space="preserve">テロリストの息子 </v>
      </c>
      <c r="C7" s="281" t="str">
        <f>"ザック・エブラヒム‖著 ジェフ・ジャイルズ‖著 佐久間/裕美子‖訳"</f>
        <v>ザック・エブラヒム‖著 ジェフ・ジャイルズ‖著 佐久間/裕美子‖訳</v>
      </c>
      <c r="D7" s="17" t="str">
        <f>"朝日出版社"</f>
        <v>朝日出版社</v>
      </c>
      <c r="E7" s="17" t="str">
        <f>"2015.12"</f>
        <v>2015.12</v>
      </c>
      <c r="F7" s="17" t="s">
        <v>7821</v>
      </c>
      <c r="G7" s="17" t="s">
        <v>7825</v>
      </c>
      <c r="H7" s="17" t="str">
        <f>"1211289432"</f>
        <v>1211289432</v>
      </c>
    </row>
    <row r="8" spans="1:8" ht="39.9" customHeight="1" x14ac:dyDescent="0.2">
      <c r="A8" s="17">
        <v>5</v>
      </c>
      <c r="B8" s="17" t="str">
        <f>"全人類で一斉にジャンプしたら、地球は凹む? : もしもの地球大実験 "</f>
        <v xml:space="preserve">全人類で一斉にジャンプしたら、地球は凹む? : もしもの地球大実験 </v>
      </c>
      <c r="C8" s="240" t="str">
        <f>"荒舩/良孝‖著"</f>
        <v>荒舩/良孝‖著</v>
      </c>
      <c r="D8" s="17" t="str">
        <f>"宝島社"</f>
        <v>宝島社</v>
      </c>
      <c r="E8" s="17" t="str">
        <f>"2015.11"</f>
        <v>2015.11</v>
      </c>
      <c r="F8" s="17" t="s">
        <v>7821</v>
      </c>
      <c r="G8" s="17" t="s">
        <v>7826</v>
      </c>
      <c r="H8" s="17" t="str">
        <f>"1211289424"</f>
        <v>1211289424</v>
      </c>
    </row>
    <row r="9" spans="1:8" ht="39.9" customHeight="1" x14ac:dyDescent="0.2">
      <c r="A9" s="17">
        <v>6</v>
      </c>
      <c r="B9" s="17" t="str">
        <f>"今すぐ読みたい!10代のためのYAブックガイド150! "</f>
        <v xml:space="preserve">今すぐ読みたい!10代のためのYAブックガイド150! </v>
      </c>
      <c r="C9" s="240" t="str">
        <f>"金原/瑞人‖監修 ひこ・田中‖監修"</f>
        <v>金原/瑞人‖監修 ひこ・田中‖監修</v>
      </c>
      <c r="D9" s="17" t="str">
        <f>"ポプラ社"</f>
        <v>ポプラ社</v>
      </c>
      <c r="E9" s="17" t="str">
        <f>"2015.11"</f>
        <v>2015.11</v>
      </c>
      <c r="F9" s="17" t="s">
        <v>7821</v>
      </c>
      <c r="G9" s="17" t="s">
        <v>7827</v>
      </c>
      <c r="H9" s="17" t="str">
        <f>"1123773267"</f>
        <v>1123773267</v>
      </c>
    </row>
    <row r="10" spans="1:8" ht="39.9" customHeight="1" x14ac:dyDescent="0.2">
      <c r="A10" s="17">
        <v>7</v>
      </c>
      <c r="B10" s="17" t="str">
        <f>"16歳の語り部 "</f>
        <v xml:space="preserve">16歳の語り部 </v>
      </c>
      <c r="C10" s="281" t="str">
        <f>"雁部/那由多‖語り部 津田/穂乃果‖語り部 相澤/朱音‖語り部 佐藤/敏郎‖案内役"</f>
        <v>雁部/那由多‖語り部 津田/穂乃果‖語り部 相澤/朱音‖語り部 佐藤/敏郎‖案内役</v>
      </c>
      <c r="D10" s="17" t="str">
        <f>"ポプラ社"</f>
        <v>ポプラ社</v>
      </c>
      <c r="E10" s="17" t="str">
        <f>"2016.2"</f>
        <v>2016.2</v>
      </c>
      <c r="F10" s="17" t="s">
        <v>7821</v>
      </c>
      <c r="G10" s="17" t="s">
        <v>7828</v>
      </c>
      <c r="H10" s="17" t="str">
        <f>"1211289226"</f>
        <v>1211289226</v>
      </c>
    </row>
    <row r="11" spans="1:8" ht="39.9" customHeight="1" x14ac:dyDescent="0.2">
      <c r="A11" s="17">
        <v>8</v>
      </c>
      <c r="B11" s="17" t="str">
        <f>"谷口少年、天文学者になる : 銀河の揺り籠=ダークマター説を立証 "</f>
        <v xml:space="preserve">谷口少年、天文学者になる : 銀河の揺り籠=ダークマター説を立証 </v>
      </c>
      <c r="C11" s="240" t="str">
        <f>"谷口/義明‖[著]"</f>
        <v>谷口/義明‖[著]</v>
      </c>
      <c r="D11" s="17" t="str">
        <f>"海鳴社"</f>
        <v>海鳴社</v>
      </c>
      <c r="E11" s="17" t="str">
        <f>"2015.12"</f>
        <v>2015.12</v>
      </c>
      <c r="F11" s="17" t="s">
        <v>7821</v>
      </c>
      <c r="G11" s="17" t="s">
        <v>7829</v>
      </c>
      <c r="H11" s="17" t="str">
        <f>"1211289366"</f>
        <v>1211289366</v>
      </c>
    </row>
    <row r="12" spans="1:8" ht="39.9" customHeight="1" x14ac:dyDescent="0.2">
      <c r="A12" s="17">
        <v>9</v>
      </c>
      <c r="B12" s="17" t="str">
        <f>"リクと白の王国 "</f>
        <v xml:space="preserve">リクと白の王国 </v>
      </c>
      <c r="C12" s="240" t="str">
        <f>"田口/ランディ‖著"</f>
        <v>田口/ランディ‖著</v>
      </c>
      <c r="D12" s="17" t="str">
        <f>"キノブックス"</f>
        <v>キノブックス</v>
      </c>
      <c r="E12" s="17" t="str">
        <f>"2015.10"</f>
        <v>2015.10</v>
      </c>
      <c r="F12" s="17" t="s">
        <v>7821</v>
      </c>
      <c r="G12" s="17" t="s">
        <v>7830</v>
      </c>
      <c r="H12" s="17" t="str">
        <f>"1211289341"</f>
        <v>1211289341</v>
      </c>
    </row>
    <row r="13" spans="1:8" ht="39.9" customHeight="1" x14ac:dyDescent="0.2">
      <c r="A13" s="17">
        <v>10</v>
      </c>
      <c r="B13" s="17" t="str">
        <f>"レッドスワンの絶命 "</f>
        <v xml:space="preserve">レッドスワンの絶命 </v>
      </c>
      <c r="C13" s="240" t="str">
        <f>"綾崎/隼‖著 ワカマツ/カオリ‖イラスト"</f>
        <v>綾崎/隼‖著 ワカマツ/カオリ‖イラスト</v>
      </c>
      <c r="D13" s="17" t="str">
        <f>"KADOKAWA"</f>
        <v>KADOKAWA</v>
      </c>
      <c r="E13" s="17" t="str">
        <f>"2015.3"</f>
        <v>2015.3</v>
      </c>
      <c r="F13" s="17" t="s">
        <v>7821</v>
      </c>
      <c r="G13" s="17" t="s">
        <v>7831</v>
      </c>
      <c r="H13" s="17" t="str">
        <f>"1211289242"</f>
        <v>1211289242</v>
      </c>
    </row>
    <row r="14" spans="1:8" ht="39.9" customHeight="1" x14ac:dyDescent="0.2">
      <c r="A14" s="17">
        <v>11</v>
      </c>
      <c r="B14" s="17" t="str">
        <f>"レッドスワンの星冠 "</f>
        <v xml:space="preserve">レッドスワンの星冠 </v>
      </c>
      <c r="C14" s="240" t="str">
        <f>"綾崎/隼‖著 ワカマツ/カオリ‖イラスト"</f>
        <v>綾崎/隼‖著 ワカマツ/カオリ‖イラスト</v>
      </c>
      <c r="D14" s="17" t="str">
        <f>"KADOKAWA"</f>
        <v>KADOKAWA</v>
      </c>
      <c r="E14" s="17" t="str">
        <f>"2015.7"</f>
        <v>2015.7</v>
      </c>
      <c r="F14" s="17" t="s">
        <v>7821</v>
      </c>
      <c r="G14" s="17" t="s">
        <v>7832</v>
      </c>
      <c r="H14" s="17" t="str">
        <f>"1211289358"</f>
        <v>1211289358</v>
      </c>
    </row>
    <row r="15" spans="1:8" ht="39.9" customHeight="1" x14ac:dyDescent="0.2">
      <c r="A15" s="17">
        <v>12</v>
      </c>
      <c r="B15" s="17" t="str">
        <f>"レッドスワンの奏鳴 "</f>
        <v xml:space="preserve">レッドスワンの奏鳴 </v>
      </c>
      <c r="C15" s="240" t="str">
        <f>"綾崎/隼‖著 ワカマツ/カオリ‖イラスト"</f>
        <v>綾崎/隼‖著 ワカマツ/カオリ‖イラスト</v>
      </c>
      <c r="D15" s="17" t="str">
        <f>"KADOKAWA"</f>
        <v>KADOKAWA</v>
      </c>
      <c r="E15" s="17" t="str">
        <f>"2016.1"</f>
        <v>2016.1</v>
      </c>
      <c r="F15" s="17" t="s">
        <v>7821</v>
      </c>
      <c r="G15" s="17" t="s">
        <v>7833</v>
      </c>
      <c r="H15" s="17" t="str">
        <f>"1211289259"</f>
        <v>1211289259</v>
      </c>
    </row>
    <row r="16" spans="1:8" ht="39.9" customHeight="1" x14ac:dyDescent="0.2">
      <c r="A16" s="17">
        <v>13</v>
      </c>
      <c r="B16" s="17" t="str">
        <f>"トンネルの森1945 "</f>
        <v xml:space="preserve">トンネルの森1945 </v>
      </c>
      <c r="C16" s="240" t="str">
        <f>"角野/栄子‖著"</f>
        <v>角野/栄子‖著</v>
      </c>
      <c r="D16" s="17" t="str">
        <f>"KADOKAWA"</f>
        <v>KADOKAWA</v>
      </c>
      <c r="E16" s="17" t="str">
        <f>"2015.7"</f>
        <v>2015.7</v>
      </c>
      <c r="F16" s="17" t="s">
        <v>7821</v>
      </c>
      <c r="G16" s="17" t="s">
        <v>7834</v>
      </c>
      <c r="H16" s="17" t="str">
        <f>"1211289382"</f>
        <v>1211289382</v>
      </c>
    </row>
    <row r="17" spans="1:9" ht="39.9" customHeight="1" x14ac:dyDescent="0.2">
      <c r="A17" s="17">
        <v>14</v>
      </c>
      <c r="B17" s="17" t="str">
        <f>"上方スピリッツ "</f>
        <v xml:space="preserve">上方スピリッツ </v>
      </c>
      <c r="C17" s="240" t="str">
        <f>"奈須/崇‖著"</f>
        <v>奈須/崇‖著</v>
      </c>
      <c r="D17" s="17" t="str">
        <f>"キノブックス"</f>
        <v>キノブックス</v>
      </c>
      <c r="E17" s="17" t="str">
        <f>"2015.10"</f>
        <v>2015.10</v>
      </c>
      <c r="F17" s="17" t="s">
        <v>7821</v>
      </c>
      <c r="G17" s="17" t="s">
        <v>7835</v>
      </c>
      <c r="H17" s="17" t="str">
        <f>"1211289325"</f>
        <v>1211289325</v>
      </c>
    </row>
    <row r="18" spans="1:9" ht="39.9" customHeight="1" x14ac:dyDescent="0.2">
      <c r="A18" s="17">
        <v>15</v>
      </c>
      <c r="B18" s="17" t="str">
        <f>"熱血教師カオルちゃん "</f>
        <v xml:space="preserve">熱血教師カオルちゃん </v>
      </c>
      <c r="C18" s="240" t="str">
        <f>"新堂/冬樹‖[著]"</f>
        <v>新堂/冬樹‖[著]</v>
      </c>
      <c r="D18" s="17" t="str">
        <f>"角川春樹事務所"</f>
        <v>角川春樹事務所</v>
      </c>
      <c r="E18" s="17" t="str">
        <f>"2015.8"</f>
        <v>2015.8</v>
      </c>
      <c r="F18" s="17" t="s">
        <v>7821</v>
      </c>
      <c r="G18" s="17" t="s">
        <v>7836</v>
      </c>
      <c r="H18" s="17" t="str">
        <f>"1211289374"</f>
        <v>1211289374</v>
      </c>
    </row>
    <row r="19" spans="1:9" ht="39.9" customHeight="1" x14ac:dyDescent="0.2">
      <c r="A19" s="17">
        <v>16</v>
      </c>
      <c r="B19" s="17" t="str">
        <f>"白をつなぐ "</f>
        <v xml:space="preserve">白をつなぐ </v>
      </c>
      <c r="C19" s="240" t="str">
        <f>"まはら/三桃‖著"</f>
        <v>まはら/三桃‖著</v>
      </c>
      <c r="D19" s="17" t="str">
        <f>"小学館"</f>
        <v>小学館</v>
      </c>
      <c r="E19" s="17" t="str">
        <f>"2015.10"</f>
        <v>2015.10</v>
      </c>
      <c r="F19" s="17" t="s">
        <v>7821</v>
      </c>
      <c r="G19" s="17" t="s">
        <v>7837</v>
      </c>
      <c r="H19" s="17" t="str">
        <f>"1123773275"</f>
        <v>1123773275</v>
      </c>
    </row>
    <row r="20" spans="1:9" ht="39.9" customHeight="1" x14ac:dyDescent="0.2">
      <c r="A20" s="17">
        <v>17</v>
      </c>
      <c r="B20" s="17" t="str">
        <f>"秘密 "</f>
        <v xml:space="preserve">秘密 </v>
      </c>
      <c r="C20" s="281" t="str">
        <f>"小林/深雪‖[著] みうら/かれん‖[著] 片川/優子‖[著] 陣崎/草子‖[著] 安田/夏菜‖[著]"</f>
        <v>小林/深雪‖[著] みうら/かれん‖[著] 片川/優子‖[著] 陣崎/草子‖[著] 安田/夏菜‖[著]</v>
      </c>
      <c r="D20" s="17" t="str">
        <f>"講談社"</f>
        <v>講談社</v>
      </c>
      <c r="E20" s="17" t="str">
        <f>"2015.8"</f>
        <v>2015.8</v>
      </c>
      <c r="F20" s="17" t="s">
        <v>7821</v>
      </c>
      <c r="G20" s="17" t="s">
        <v>7838</v>
      </c>
      <c r="H20" s="17" t="str">
        <f>"1123773283"</f>
        <v>1123773283</v>
      </c>
    </row>
    <row r="21" spans="1:9" s="468" customFormat="1" ht="39.9" customHeight="1" x14ac:dyDescent="0.2">
      <c r="A21" s="469">
        <v>18</v>
      </c>
      <c r="B21" s="469" t="str">
        <f>"邪宗門 : リライトノベル "</f>
        <v xml:space="preserve">邪宗門 : リライトノベル </v>
      </c>
      <c r="C21" s="470" t="str">
        <f>"芥川/龍之介‖原作 駒井/和緒‖文 遠田/志帆‖絵"</f>
        <v>芥川/龍之介‖原作 駒井/和緒‖文 遠田/志帆‖絵</v>
      </c>
      <c r="D21" s="469" t="str">
        <f>"講談社"</f>
        <v>講談社</v>
      </c>
      <c r="E21" s="469" t="str">
        <f>"2015.2"</f>
        <v>2015.2</v>
      </c>
      <c r="F21" s="469" t="s">
        <v>7821</v>
      </c>
      <c r="G21" s="469" t="s">
        <v>7839</v>
      </c>
      <c r="H21" s="469" t="str">
        <f>"1123773291"</f>
        <v>1123773291</v>
      </c>
      <c r="I21" s="471" t="s">
        <v>16626</v>
      </c>
    </row>
    <row r="22" spans="1:9" ht="39.9" customHeight="1" x14ac:dyDescent="0.2">
      <c r="A22" s="17">
        <v>19</v>
      </c>
      <c r="B22" s="17" t="str">
        <f>"赤の他人だったら、どんなによかったか。 "</f>
        <v xml:space="preserve">赤の他人だったら、どんなによかったか。 </v>
      </c>
      <c r="C22" s="240" t="str">
        <f>"吉野/万理子‖著"</f>
        <v>吉野/万理子‖著</v>
      </c>
      <c r="D22" s="17" t="str">
        <f>"講談社"</f>
        <v>講談社</v>
      </c>
      <c r="E22" s="17" t="str">
        <f>"2015.6"</f>
        <v>2015.6</v>
      </c>
      <c r="F22" s="17" t="s">
        <v>7840</v>
      </c>
      <c r="G22" s="17" t="s">
        <v>7841</v>
      </c>
      <c r="H22" s="17" t="str">
        <f>"1123773168"</f>
        <v>1123773168</v>
      </c>
    </row>
    <row r="23" spans="1:9" ht="39.9" customHeight="1" x14ac:dyDescent="0.2">
      <c r="A23" s="17">
        <v>20</v>
      </c>
      <c r="B23" s="17" t="str">
        <f>"雲をつかむ少女 "</f>
        <v xml:space="preserve">雲をつかむ少女 </v>
      </c>
      <c r="C23" s="240" t="str">
        <f>"藤野/恵美‖著"</f>
        <v>藤野/恵美‖著</v>
      </c>
      <c r="D23" s="17" t="str">
        <f>"講談社"</f>
        <v>講談社</v>
      </c>
      <c r="E23" s="17" t="str">
        <f>"2015.3"</f>
        <v>2015.3</v>
      </c>
      <c r="F23" s="17" t="s">
        <v>7840</v>
      </c>
      <c r="G23" s="17" t="s">
        <v>7842</v>
      </c>
      <c r="H23" s="17" t="str">
        <f>"1123773176"</f>
        <v>1123773176</v>
      </c>
    </row>
    <row r="24" spans="1:9" ht="39.9" customHeight="1" x14ac:dyDescent="0.2">
      <c r="A24" s="17">
        <v>21</v>
      </c>
      <c r="B24" s="17" t="str">
        <f>"天と地の方程式 1 "</f>
        <v xml:space="preserve">天と地の方程式 1 </v>
      </c>
      <c r="C24" s="240" t="str">
        <f>"富安/陽子‖著 五十嵐/大介‖画"</f>
        <v>富安/陽子‖著 五十嵐/大介‖画</v>
      </c>
      <c r="D24" s="17" t="str">
        <f>"講談社"</f>
        <v>講談社</v>
      </c>
      <c r="E24" s="17" t="str">
        <f>"2015.8"</f>
        <v>2015.8</v>
      </c>
      <c r="F24" s="17" t="s">
        <v>7843</v>
      </c>
      <c r="G24" s="17" t="s">
        <v>7844</v>
      </c>
      <c r="H24" s="17" t="str">
        <f>"1123773218"</f>
        <v>1123773218</v>
      </c>
    </row>
    <row r="25" spans="1:9" ht="39.9" customHeight="1" x14ac:dyDescent="0.2">
      <c r="A25" s="17">
        <v>22</v>
      </c>
      <c r="B25" s="17" t="str">
        <f>"ひとりではじめたアフリカボランティア : 渋谷ギャル店員 "</f>
        <v xml:space="preserve">ひとりではじめたアフリカボランティア : 渋谷ギャル店員 </v>
      </c>
      <c r="C25" s="240" t="str">
        <f>"栗山/さやか‖著"</f>
        <v>栗山/さやか‖著</v>
      </c>
      <c r="D25" s="17" t="str">
        <f>"金の星社"</f>
        <v>金の星社</v>
      </c>
      <c r="E25" s="17" t="str">
        <f>"2015.4"</f>
        <v>2015.4</v>
      </c>
      <c r="F25" s="17" t="s">
        <v>7845</v>
      </c>
      <c r="G25" s="17" t="s">
        <v>7846</v>
      </c>
      <c r="H25" s="17" t="str">
        <f>"1123773200"</f>
        <v>1123773200</v>
      </c>
    </row>
    <row r="26" spans="1:9" ht="39.9" customHeight="1" x14ac:dyDescent="0.2">
      <c r="A26" s="17">
        <v>23</v>
      </c>
      <c r="B26" s="17" t="str">
        <f>"おいぼれミック "</f>
        <v xml:space="preserve">おいぼれミック </v>
      </c>
      <c r="C26" s="240" t="str">
        <f>"バリ・ライ‖著 岡本/さゆり‖訳"</f>
        <v>バリ・ライ‖著 岡本/さゆり‖訳</v>
      </c>
      <c r="D26" s="17" t="str">
        <f>"あすなろ書房"</f>
        <v>あすなろ書房</v>
      </c>
      <c r="E26" s="17" t="str">
        <f>"2015.9"</f>
        <v>2015.9</v>
      </c>
      <c r="F26" s="17" t="s">
        <v>7843</v>
      </c>
      <c r="G26" s="17" t="s">
        <v>7847</v>
      </c>
      <c r="H26" s="17" t="str">
        <f>"1123773184"</f>
        <v>1123773184</v>
      </c>
    </row>
    <row r="27" spans="1:9" ht="39.9" customHeight="1" x14ac:dyDescent="0.2">
      <c r="A27" s="17">
        <v>24</v>
      </c>
      <c r="B27" s="17" t="str">
        <f>"エレナーとパーク "</f>
        <v xml:space="preserve">エレナーとパーク </v>
      </c>
      <c r="C27" s="240" t="str">
        <f>"レインボー・ローウェル‖著 三辺/律子‖訳"</f>
        <v>レインボー・ローウェル‖著 三辺/律子‖訳</v>
      </c>
      <c r="D27" s="17" t="str">
        <f>"辰巳出版"</f>
        <v>辰巳出版</v>
      </c>
      <c r="E27" s="17" t="str">
        <f>"2016.2"</f>
        <v>2016.2</v>
      </c>
      <c r="F27" s="17" t="s">
        <v>7843</v>
      </c>
      <c r="G27" s="17" t="s">
        <v>7848</v>
      </c>
      <c r="H27" s="17" t="str">
        <f>"1211289390"</f>
        <v>1211289390</v>
      </c>
    </row>
    <row r="28" spans="1:9" ht="39.9" customHeight="1" x14ac:dyDescent="0.2">
      <c r="A28" s="17">
        <v>25</v>
      </c>
      <c r="B28" s="17" t="str">
        <f>"魔法が消えていく… "</f>
        <v xml:space="preserve">魔法が消えていく… </v>
      </c>
      <c r="C28" s="240" t="str">
        <f>"サラ・プリニース‖作 橋本/恵‖訳"</f>
        <v>サラ・プリニース‖作 橋本/恵‖訳</v>
      </c>
      <c r="D28" s="17" t="str">
        <f>"徳間書店"</f>
        <v>徳間書店</v>
      </c>
      <c r="E28" s="17" t="str">
        <f>"2016.1"</f>
        <v>2016.1</v>
      </c>
      <c r="F28" s="17" t="s">
        <v>7843</v>
      </c>
      <c r="G28" s="17" t="s">
        <v>7849</v>
      </c>
      <c r="H28" s="17" t="str">
        <f>"1123773226"</f>
        <v>1123773226</v>
      </c>
    </row>
    <row r="29" spans="1:9" ht="39.9" customHeight="1" x14ac:dyDescent="0.2">
      <c r="A29" s="17">
        <v>26</v>
      </c>
      <c r="B29" s="17" t="str">
        <f>"火打箱 "</f>
        <v xml:space="preserve">火打箱 </v>
      </c>
      <c r="C29" s="240" t="str">
        <f>"サリー・ガードナー‖著 デイヴィッド・ロバーツ‖絵 山田/順子‖訳"</f>
        <v>サリー・ガードナー‖著 デイヴィッド・ロバーツ‖絵 山田/順子‖訳</v>
      </c>
      <c r="D29" s="17" t="str">
        <f>"東京創元社"</f>
        <v>東京創元社</v>
      </c>
      <c r="E29" s="17" t="str">
        <f>"2015.11"</f>
        <v>2015.11</v>
      </c>
      <c r="F29" s="17" t="s">
        <v>7850</v>
      </c>
      <c r="G29" s="17" t="s">
        <v>7851</v>
      </c>
      <c r="H29" s="17" t="str">
        <f>"1211289150"</f>
        <v>1211289150</v>
      </c>
    </row>
    <row r="30" spans="1:9" ht="39.9" customHeight="1" x14ac:dyDescent="0.2">
      <c r="A30" s="17">
        <v>27</v>
      </c>
      <c r="B30" s="17" t="str">
        <f>"アルカーディのゴール "</f>
        <v xml:space="preserve">アルカーディのゴール </v>
      </c>
      <c r="C30" s="240" t="str">
        <f>"ユージン・イェルチン‖作・絵 若林/千鶴‖訳"</f>
        <v>ユージン・イェルチン‖作・絵 若林/千鶴‖訳</v>
      </c>
      <c r="D30" s="17" t="str">
        <f>"岩波書店"</f>
        <v>岩波書店</v>
      </c>
      <c r="E30" s="17" t="str">
        <f>"2015.2"</f>
        <v>2015.2</v>
      </c>
      <c r="F30" s="17" t="s">
        <v>7852</v>
      </c>
      <c r="G30" s="17" t="s">
        <v>7853</v>
      </c>
      <c r="H30" s="17" t="str">
        <f>"1123773358"</f>
        <v>1123773358</v>
      </c>
    </row>
    <row r="31" spans="1:9" ht="39.9" customHeight="1" x14ac:dyDescent="0.2">
      <c r="A31" s="17">
        <v>28</v>
      </c>
      <c r="B31" s="17" t="str">
        <f>"鏡の世界 : 石の肉体 "</f>
        <v xml:space="preserve">鏡の世界 : 石の肉体 </v>
      </c>
      <c r="C31" s="240" t="str">
        <f>"コルネーリア・フンケ‖著 浅見/昇吾‖訳"</f>
        <v>コルネーリア・フンケ‖著 浅見/昇吾‖訳</v>
      </c>
      <c r="D31" s="17" t="str">
        <f>"WAVE出版"</f>
        <v>WAVE出版</v>
      </c>
      <c r="E31" s="17" t="str">
        <f>"2015.9"</f>
        <v>2015.9</v>
      </c>
      <c r="F31" s="17" t="s">
        <v>7843</v>
      </c>
      <c r="G31" s="17" t="s">
        <v>7854</v>
      </c>
      <c r="H31" s="17" t="str">
        <f>"1123773192"</f>
        <v>1123773192</v>
      </c>
    </row>
    <row r="32" spans="1:9" ht="39.9" customHeight="1" x14ac:dyDescent="0.2">
      <c r="A32" s="17">
        <v>29</v>
      </c>
      <c r="B32" s="17" t="str">
        <f>"地球から子どもたちが消える。 "</f>
        <v xml:space="preserve">地球から子どもたちが消える。 </v>
      </c>
      <c r="C32" s="240" t="str">
        <f>"シモン・ストランゲル‖著 枇谷/玲子‖訳 朝田/千惠‖訳"</f>
        <v>シモン・ストランゲル‖著 枇谷/玲子‖訳 朝田/千惠‖訳</v>
      </c>
      <c r="D32" s="17" t="str">
        <f>"汐文社"</f>
        <v>汐文社</v>
      </c>
      <c r="E32" s="17" t="str">
        <f>"2015.3"</f>
        <v>2015.3</v>
      </c>
      <c r="F32" s="17" t="s">
        <v>7843</v>
      </c>
      <c r="G32" s="17" t="s">
        <v>7855</v>
      </c>
      <c r="H32" s="17" t="str">
        <f>"1123773234"</f>
        <v>1123773234</v>
      </c>
    </row>
    <row r="33" spans="1:8" ht="39.9" customHeight="1" x14ac:dyDescent="0.2">
      <c r="A33" s="17">
        <v>30</v>
      </c>
      <c r="B33" s="17" t="str">
        <f>"このTシャツは児童労働で作られました。 "</f>
        <v xml:space="preserve">このTシャツは児童労働で作られました。 </v>
      </c>
      <c r="C33" s="240" t="str">
        <f>"シモン・ストランゲル∥著 枇谷/玲子∥訳"</f>
        <v>シモン・ストランゲル∥著 枇谷/玲子∥訳</v>
      </c>
      <c r="D33" s="17" t="str">
        <f>"汐文社"</f>
        <v>汐文社</v>
      </c>
      <c r="E33" s="17" t="str">
        <f>"2013.2"</f>
        <v>2013.2</v>
      </c>
      <c r="F33" s="17" t="s">
        <v>7856</v>
      </c>
      <c r="G33" s="17" t="s">
        <v>7857</v>
      </c>
      <c r="H33" s="17" t="str">
        <f>"1123773242"</f>
        <v>1123773242</v>
      </c>
    </row>
    <row r="34" spans="1:8" ht="39.9" customHeight="1" x14ac:dyDescent="0.2">
      <c r="A34" s="17">
        <v>31</v>
      </c>
      <c r="B34" s="17" t="str">
        <f>"ドコカ行き難民ボート。 "</f>
        <v xml:space="preserve">ドコカ行き難民ボート。 </v>
      </c>
      <c r="C34" s="240" t="str">
        <f>"シモン・ストランゲル‖著 枇谷/玲子‖訳"</f>
        <v>シモン・ストランゲル‖著 枇谷/玲子‖訳</v>
      </c>
      <c r="D34" s="17" t="str">
        <f>"汐文社"</f>
        <v>汐文社</v>
      </c>
      <c r="E34" s="17" t="str">
        <f>"2015.3"</f>
        <v>2015.3</v>
      </c>
      <c r="F34" s="17" t="s">
        <v>7843</v>
      </c>
      <c r="G34" s="17" t="s">
        <v>7858</v>
      </c>
      <c r="H34" s="17" t="str">
        <f>"1123773259"</f>
        <v>1123773259</v>
      </c>
    </row>
    <row r="35" spans="1:8" ht="39.9" customHeight="1" x14ac:dyDescent="0.2">
      <c r="A35" s="17">
        <v>32</v>
      </c>
      <c r="B35" s="17" t="str">
        <f>"コミック密売人 "</f>
        <v xml:space="preserve">コミック密売人 </v>
      </c>
      <c r="C35" s="240" t="str">
        <f>"ピエルドメニコ・バッカラリオ‖作 杉本/あり‖訳"</f>
        <v>ピエルドメニコ・バッカラリオ‖作 杉本/あり‖訳</v>
      </c>
      <c r="D35" s="17" t="str">
        <f>"岩波書店"</f>
        <v>岩波書店</v>
      </c>
      <c r="E35" s="17" t="str">
        <f>"2015.2"</f>
        <v>2015.2</v>
      </c>
      <c r="F35" s="17" t="s">
        <v>7843</v>
      </c>
      <c r="G35" s="17" t="s">
        <v>7859</v>
      </c>
      <c r="H35" s="17" t="str">
        <f>"1123773341"</f>
        <v>1123773341</v>
      </c>
    </row>
    <row r="36" spans="1:8" ht="39.9" customHeight="1" x14ac:dyDescent="0.2">
      <c r="A36" s="17">
        <v>33</v>
      </c>
      <c r="B36" s="17" t="str">
        <f>"ラオス 山の村に図書館ができた "</f>
        <v xml:space="preserve">ラオス 山の村に図書館ができた </v>
      </c>
      <c r="C36" s="240" t="str">
        <f>"安井/清子‖著"</f>
        <v>安井/清子‖著</v>
      </c>
      <c r="D36" s="17" t="str">
        <f>"福音館書店"</f>
        <v>福音館書店</v>
      </c>
      <c r="E36" s="17" t="str">
        <f>"2015.1"</f>
        <v>2015.1</v>
      </c>
      <c r="F36" s="17" t="s">
        <v>7843</v>
      </c>
      <c r="G36" s="17" t="s">
        <v>7860</v>
      </c>
      <c r="H36" s="17" t="str">
        <f>"1211289184"</f>
        <v>1211289184</v>
      </c>
    </row>
    <row r="37" spans="1:8" ht="39.9" customHeight="1" x14ac:dyDescent="0.2">
      <c r="A37" s="17">
        <v>34</v>
      </c>
      <c r="B37" s="17" t="str">
        <f>"君たちには話そう : かくされた戦争の歴史 "</f>
        <v xml:space="preserve">君たちには話そう : かくされた戦争の歴史 </v>
      </c>
      <c r="C37" s="240" t="str">
        <f>"いしい/ゆみ‖著"</f>
        <v>いしい/ゆみ‖著</v>
      </c>
      <c r="D37" s="17" t="str">
        <f>"くもん出版"</f>
        <v>くもん出版</v>
      </c>
      <c r="E37" s="17" t="str">
        <f>"2015.7"</f>
        <v>2015.7</v>
      </c>
      <c r="F37" s="17" t="s">
        <v>7843</v>
      </c>
      <c r="G37" s="17" t="s">
        <v>7861</v>
      </c>
      <c r="H37" s="17" t="str">
        <f>"1211289192"</f>
        <v>1211289192</v>
      </c>
    </row>
    <row r="38" spans="1:8" ht="39.9" customHeight="1" x14ac:dyDescent="0.2">
      <c r="A38" s="17">
        <v>35</v>
      </c>
      <c r="B38" s="17" t="str">
        <f>"トンヤンクイがやってきた "</f>
        <v xml:space="preserve">トンヤンクイがやってきた </v>
      </c>
      <c r="C38" s="240" t="str">
        <f>"岡崎/ひでたか‖著"</f>
        <v>岡崎/ひでたか‖著</v>
      </c>
      <c r="D38" s="17" t="str">
        <f>"新日本出版社"</f>
        <v>新日本出版社</v>
      </c>
      <c r="E38" s="17" t="str">
        <f>"2015.12"</f>
        <v>2015.12</v>
      </c>
      <c r="F38" s="17" t="s">
        <v>7843</v>
      </c>
      <c r="G38" s="17" t="s">
        <v>7862</v>
      </c>
      <c r="H38" s="17" t="str">
        <f>"1211289200"</f>
        <v>1211289200</v>
      </c>
    </row>
    <row r="39" spans="1:8" ht="39.9" customHeight="1" x14ac:dyDescent="0.2">
      <c r="A39" s="17">
        <v>36</v>
      </c>
      <c r="B39" s="17" t="str">
        <f>"だれもが知ってる小さな国 : Colobockle Story "</f>
        <v xml:space="preserve">だれもが知ってる小さな国 : Colobockle Story </v>
      </c>
      <c r="C39" s="240" t="str">
        <f>"有川/浩‖著 村上/勉‖画"</f>
        <v>有川/浩‖著 村上/勉‖画</v>
      </c>
      <c r="D39" s="17" t="str">
        <f>"講談社"</f>
        <v>講談社</v>
      </c>
      <c r="E39" s="17" t="str">
        <f>"2015.10"</f>
        <v>2015.10</v>
      </c>
      <c r="F39" s="17" t="s">
        <v>7843</v>
      </c>
      <c r="G39" s="17" t="s">
        <v>7863</v>
      </c>
      <c r="H39" s="17" t="str">
        <f>"1211289168"</f>
        <v>1211289168</v>
      </c>
    </row>
    <row r="40" spans="1:8" ht="39.9" customHeight="1" x14ac:dyDescent="0.2">
      <c r="A40" s="17">
        <v>37</v>
      </c>
      <c r="B40" s="17" t="str">
        <f>"不思議の国のアリス "</f>
        <v xml:space="preserve">不思議の国のアリス </v>
      </c>
      <c r="C40" s="281" t="str">
        <f>"ルイス・キャロル‖著 高山/宏‖訳 佐々木/マキ‖絵"</f>
        <v>ルイス・キャロル‖著 高山/宏‖訳 佐々木/マキ‖絵</v>
      </c>
      <c r="D40" s="17" t="str">
        <f>"亜紀書房"</f>
        <v>亜紀書房</v>
      </c>
      <c r="E40" s="17" t="str">
        <f>"2015.4"</f>
        <v>2015.4</v>
      </c>
      <c r="F40" s="17" t="s">
        <v>7843</v>
      </c>
      <c r="G40" s="17" t="s">
        <v>7864</v>
      </c>
      <c r="H40" s="17" t="str">
        <f>"1211289143"</f>
        <v>1211289143</v>
      </c>
    </row>
    <row r="41" spans="1:8" ht="39.9" customHeight="1" x14ac:dyDescent="0.2">
      <c r="A41" s="17">
        <v>38</v>
      </c>
      <c r="B41" s="17" t="str">
        <f>"光を失って心が見えた : 全盲先生のメッセージ "</f>
        <v xml:space="preserve">光を失って心が見えた : 全盲先生のメッセージ </v>
      </c>
      <c r="C41" s="240" t="str">
        <f>"新井/淑則‖著"</f>
        <v>新井/淑則‖著</v>
      </c>
      <c r="D41" s="17" t="str">
        <f>"金の星社"</f>
        <v>金の星社</v>
      </c>
      <c r="E41" s="17" t="str">
        <f>"2015.11"</f>
        <v>2015.11</v>
      </c>
      <c r="F41" s="17" t="s">
        <v>7865</v>
      </c>
      <c r="G41" s="17" t="s">
        <v>7866</v>
      </c>
      <c r="H41" s="17" t="str">
        <f>"1123773119"</f>
        <v>1123773119</v>
      </c>
    </row>
    <row r="42" spans="1:8" ht="39.9" customHeight="1" x14ac:dyDescent="0.2">
      <c r="A42" s="17">
        <v>39</v>
      </c>
      <c r="B42" s="17" t="str">
        <f>"18きっぷ "</f>
        <v xml:space="preserve">18きっぷ </v>
      </c>
      <c r="C42" s="240" t="str">
        <f>"朝日新聞社‖著 朝井/リョウ‖著"</f>
        <v>朝日新聞社‖著 朝井/リョウ‖著</v>
      </c>
      <c r="D42" s="17" t="str">
        <f>"朝日新聞出版"</f>
        <v>朝日新聞出版</v>
      </c>
      <c r="E42" s="17" t="str">
        <f>"2015.10"</f>
        <v>2015.10</v>
      </c>
      <c r="F42" s="17" t="s">
        <v>7843</v>
      </c>
      <c r="G42" s="17" t="s">
        <v>7867</v>
      </c>
      <c r="H42" s="17" t="str">
        <f>"1211288962"</f>
        <v>1211288962</v>
      </c>
    </row>
    <row r="43" spans="1:8" ht="39.9" customHeight="1" x14ac:dyDescent="0.2">
      <c r="A43" s="17">
        <v>40</v>
      </c>
      <c r="B43" s="17" t="str">
        <f>"原水爆漫画コレクション 1 曙光 "</f>
        <v xml:space="preserve">原水爆漫画コレクション 1 曙光 </v>
      </c>
      <c r="C43" s="240" t="str">
        <f>""</f>
        <v/>
      </c>
      <c r="D43" s="17" t="str">
        <f>"平凡社"</f>
        <v>平凡社</v>
      </c>
      <c r="E43" s="17" t="str">
        <f>"2015.7"</f>
        <v>2015.7</v>
      </c>
      <c r="F43" s="17" t="s">
        <v>7840</v>
      </c>
      <c r="G43" s="17" t="s">
        <v>7868</v>
      </c>
      <c r="H43" s="17" t="str">
        <f>"1211288954"</f>
        <v>1211288954</v>
      </c>
    </row>
    <row r="44" spans="1:8" ht="39.9" customHeight="1" x14ac:dyDescent="0.2">
      <c r="A44" s="17">
        <v>41</v>
      </c>
      <c r="B44" s="17" t="str">
        <f>"ダウン・ザ・ライン錦織圭 "</f>
        <v xml:space="preserve">ダウン・ザ・ライン錦織圭 </v>
      </c>
      <c r="C44" s="240" t="str">
        <f>"錦織/圭‖言 稲垣/康介‖文 佐藤/ひろし‖写真"</f>
        <v>錦織/圭‖言 稲垣/康介‖文 佐藤/ひろし‖写真</v>
      </c>
      <c r="D44" s="17" t="str">
        <f>"朝日新聞出版"</f>
        <v>朝日新聞出版</v>
      </c>
      <c r="E44" s="17" t="str">
        <f>"2015.8"</f>
        <v>2015.8</v>
      </c>
      <c r="F44" s="17" t="s">
        <v>7843</v>
      </c>
      <c r="G44" s="17" t="s">
        <v>7869</v>
      </c>
      <c r="H44" s="17" t="str">
        <f>"1211289010"</f>
        <v>1211289010</v>
      </c>
    </row>
    <row r="45" spans="1:8" ht="39.9" customHeight="1" x14ac:dyDescent="0.2">
      <c r="A45" s="17">
        <v>42</v>
      </c>
      <c r="B45" s="17" t="str">
        <f>"岸辺のヤービ : Tales of Madguide Water "</f>
        <v xml:space="preserve">岸辺のヤービ : Tales of Madguide Water </v>
      </c>
      <c r="C45" s="240" t="str">
        <f>"梨木/香歩‖著 小沢/さかえ‖画"</f>
        <v>梨木/香歩‖著 小沢/さかえ‖画</v>
      </c>
      <c r="D45" s="17" t="str">
        <f>"福音館書店"</f>
        <v>福音館書店</v>
      </c>
      <c r="E45" s="17" t="str">
        <f>"2015.9"</f>
        <v>2015.9</v>
      </c>
      <c r="F45" s="17" t="s">
        <v>7843</v>
      </c>
      <c r="G45" s="17" t="s">
        <v>7870</v>
      </c>
      <c r="H45" s="17" t="str">
        <f>"1123773150"</f>
        <v>1123773150</v>
      </c>
    </row>
    <row r="46" spans="1:8" ht="39.9" customHeight="1" x14ac:dyDescent="0.2">
      <c r="A46" s="17">
        <v>43</v>
      </c>
      <c r="B46" s="17" t="str">
        <f>"アーチー・グリーンと魔法図書館の謎 "</f>
        <v xml:space="preserve">アーチー・グリーンと魔法図書館の謎 </v>
      </c>
      <c r="C46" s="240" t="str">
        <f>"D.D.エヴェレスト‖著 こだま/ともこ‖訳 石津/昌嗣‖画"</f>
        <v>D.D.エヴェレスト‖著 こだま/ともこ‖訳 石津/昌嗣‖画</v>
      </c>
      <c r="D46" s="17" t="str">
        <f>"あすなろ書房"</f>
        <v>あすなろ書房</v>
      </c>
      <c r="E46" s="17" t="str">
        <f>"2015.7"</f>
        <v>2015.7</v>
      </c>
      <c r="F46" s="17" t="s">
        <v>7871</v>
      </c>
      <c r="G46" s="17" t="s">
        <v>7872</v>
      </c>
      <c r="H46" s="17" t="str">
        <f>"1123773127"</f>
        <v>1123773127</v>
      </c>
    </row>
    <row r="47" spans="1:8" ht="39.9" customHeight="1" x14ac:dyDescent="0.2">
      <c r="A47" s="17">
        <v>44</v>
      </c>
      <c r="B47" s="17" t="str">
        <f>"ワンダー "</f>
        <v xml:space="preserve">ワンダー </v>
      </c>
      <c r="C47" s="240" t="str">
        <f>"R.J.パラシオ‖作 中井/はるの‖訳"</f>
        <v>R.J.パラシオ‖作 中井/はるの‖訳</v>
      </c>
      <c r="D47" s="17" t="str">
        <f>"ほるぷ出版"</f>
        <v>ほるぷ出版</v>
      </c>
      <c r="E47" s="17" t="str">
        <f>"2015.7"</f>
        <v>2015.7</v>
      </c>
      <c r="F47" s="17" t="s">
        <v>7840</v>
      </c>
      <c r="G47" s="17" t="s">
        <v>7873</v>
      </c>
      <c r="H47" s="17" t="str">
        <f>"1123773135"</f>
        <v>1123773135</v>
      </c>
    </row>
    <row r="48" spans="1:8" ht="39.9" customHeight="1" x14ac:dyDescent="0.2">
      <c r="A48" s="17">
        <v>45</v>
      </c>
      <c r="B48" s="17" t="str">
        <f>"はじめて学ぶ憲法教室 第4巻 憲法9条と沖縄 "</f>
        <v xml:space="preserve">はじめて学ぶ憲法教室 第4巻 憲法9条と沖縄 </v>
      </c>
      <c r="C48" s="240" t="str">
        <f>"菅間/正道‖著 どい/まき‖イラスト"</f>
        <v>菅間/正道‖著 どい/まき‖イラスト</v>
      </c>
      <c r="D48" s="17" t="str">
        <f>"新日本出版社"</f>
        <v>新日本出版社</v>
      </c>
      <c r="E48" s="17" t="str">
        <f>"2015.2"</f>
        <v>2015.2</v>
      </c>
      <c r="F48" s="17" t="s">
        <v>7843</v>
      </c>
      <c r="G48" s="17" t="s">
        <v>7874</v>
      </c>
      <c r="H48" s="17" t="str">
        <f>"1123773093"</f>
        <v>1123773093</v>
      </c>
    </row>
    <row r="49" spans="1:8" ht="39.9" customHeight="1" x14ac:dyDescent="0.2">
      <c r="A49" s="17">
        <v>46</v>
      </c>
      <c r="B49" s="17" t="str">
        <f>"はね "</f>
        <v xml:space="preserve">はね </v>
      </c>
      <c r="C49" s="240" t="str">
        <f>"曹/文軒‖作 ホジェル・メロ‖絵 濱野/京子‖訳"</f>
        <v>曹/文軒‖作 ホジェル・メロ‖絵 濱野/京子‖訳</v>
      </c>
      <c r="D49" s="17" t="str">
        <f>"マイティブック"</f>
        <v>マイティブック</v>
      </c>
      <c r="E49" s="17" t="str">
        <f>"2015.8"</f>
        <v>2015.8</v>
      </c>
      <c r="F49" s="17" t="s">
        <v>7843</v>
      </c>
      <c r="G49" s="17" t="s">
        <v>7875</v>
      </c>
      <c r="H49" s="17" t="str">
        <f>"1211289234"</f>
        <v>1211289234</v>
      </c>
    </row>
    <row r="50" spans="1:8" ht="39.9" customHeight="1" x14ac:dyDescent="0.2">
      <c r="A50" s="17">
        <v>47</v>
      </c>
      <c r="B50" s="17" t="str">
        <f>"女王さまの影 : 動物たちの視覚のはなし "</f>
        <v xml:space="preserve">女王さまの影 : 動物たちの視覚のはなし </v>
      </c>
      <c r="C50" s="240" t="str">
        <f>"シベール・ヤング‖作 千葉/茂樹‖訳"</f>
        <v>シベール・ヤング‖作 千葉/茂樹‖訳</v>
      </c>
      <c r="D50" s="17" t="str">
        <f>"BL出版"</f>
        <v>BL出版</v>
      </c>
      <c r="E50" s="17" t="str">
        <f>"2015.9"</f>
        <v>2015.9</v>
      </c>
      <c r="F50" s="17" t="s">
        <v>7843</v>
      </c>
      <c r="G50" s="17" t="s">
        <v>7876</v>
      </c>
      <c r="H50" s="17" t="str">
        <f>"1123773077"</f>
        <v>1123773077</v>
      </c>
    </row>
    <row r="51" spans="1:8" ht="39.9" customHeight="1" x14ac:dyDescent="0.2">
      <c r="A51" s="17">
        <v>48</v>
      </c>
      <c r="B51" s="17" t="str">
        <f>"カイロ団長 "</f>
        <v xml:space="preserve">カイロ団長 </v>
      </c>
      <c r="C51" s="240" t="str">
        <f>"宮沢/賢治‖作 こしだ/ミカ‖絵"</f>
        <v>宮沢/賢治‖作 こしだ/ミカ‖絵</v>
      </c>
      <c r="D51" s="17" t="str">
        <f>"三起商行"</f>
        <v>三起商行</v>
      </c>
      <c r="E51" s="17" t="str">
        <f>"2015.10"</f>
        <v>2015.10</v>
      </c>
      <c r="F51" s="17" t="s">
        <v>7843</v>
      </c>
      <c r="G51" s="17" t="s">
        <v>7877</v>
      </c>
      <c r="H51" s="17" t="str">
        <f>"1123773085"</f>
        <v>1123773085</v>
      </c>
    </row>
    <row r="52" spans="1:8" ht="39.9" customHeight="1" x14ac:dyDescent="0.2">
      <c r="A52" s="17">
        <v>49</v>
      </c>
      <c r="B52" s="17" t="str">
        <f>"被爆者 続 70年目の出会い "</f>
        <v xml:space="preserve">被爆者 続 70年目の出会い </v>
      </c>
      <c r="C52" s="240" t="str">
        <f>"会田/法行‖写真・文"</f>
        <v>会田/法行‖写真・文</v>
      </c>
      <c r="D52" s="17" t="str">
        <f>"ポプラ社"</f>
        <v>ポプラ社</v>
      </c>
      <c r="E52" s="17" t="str">
        <f>"2015.7"</f>
        <v>2015.7</v>
      </c>
      <c r="F52" s="17" t="s">
        <v>7843</v>
      </c>
      <c r="G52" s="17" t="s">
        <v>7878</v>
      </c>
      <c r="H52" s="17" t="str">
        <f>"1123773325"</f>
        <v>1123773325</v>
      </c>
    </row>
    <row r="53" spans="1:8" ht="39.9" customHeight="1" x14ac:dyDescent="0.2">
      <c r="A53" s="17">
        <v>50</v>
      </c>
      <c r="B53" s="17" t="str">
        <f>"ジェーンとキツネとわたし "</f>
        <v xml:space="preserve">ジェーンとキツネとわたし </v>
      </c>
      <c r="C53" s="240" t="str">
        <f>"イザベル・アルスノー‖絵 ファニー・ブリット‖文 河野/万里子‖訳"</f>
        <v>イザベル・アルスノー‖絵 ファニー・ブリット‖文 河野/万里子‖訳</v>
      </c>
      <c r="D53" s="17" t="str">
        <f>"西村書店"</f>
        <v>西村書店</v>
      </c>
      <c r="E53" s="17" t="str">
        <f>"2015.6"</f>
        <v>2015.6</v>
      </c>
      <c r="F53" s="17" t="s">
        <v>7843</v>
      </c>
      <c r="G53" s="17" t="s">
        <v>7879</v>
      </c>
      <c r="H53" s="17" t="str">
        <f>"1123773044"</f>
        <v>1123773044</v>
      </c>
    </row>
    <row r="54" spans="1:8" ht="39.9" customHeight="1" x14ac:dyDescent="0.2">
      <c r="A54" s="17">
        <v>51</v>
      </c>
      <c r="B54" s="17" t="str">
        <f>"ノックノック : みらいをひらくドア "</f>
        <v xml:space="preserve">ノックノック : みらいをひらくドア </v>
      </c>
      <c r="C54" s="281" t="str">
        <f>"ダニエル・ビーティー‖文 ブライアン・コリアー‖絵 さくま/ゆみこ‖訳"</f>
        <v>ダニエル・ビーティー‖文 ブライアン・コリアー‖絵 さくま/ゆみこ‖訳</v>
      </c>
      <c r="D54" s="17" t="str">
        <f>"光村教育図書"</f>
        <v>光村教育図書</v>
      </c>
      <c r="E54" s="17" t="str">
        <f>"2015.7"</f>
        <v>2015.7</v>
      </c>
      <c r="F54" s="17" t="s">
        <v>7840</v>
      </c>
      <c r="G54" s="17" t="s">
        <v>7880</v>
      </c>
      <c r="H54" s="17" t="str">
        <f>"1123773051"</f>
        <v>1123773051</v>
      </c>
    </row>
    <row r="55" spans="1:8" ht="39.9" customHeight="1" x14ac:dyDescent="0.2">
      <c r="A55" s="17">
        <v>52</v>
      </c>
      <c r="B55" s="17" t="str">
        <f>"ユーゴ修道士と本を愛しすぎたクマ "</f>
        <v xml:space="preserve">ユーゴ修道士と本を愛しすぎたクマ </v>
      </c>
      <c r="C55" s="281" t="str">
        <f>"ケイティ・ビービ‖文 S.D.シンドラー‖絵 千葉/茂樹‖訳"</f>
        <v>ケイティ・ビービ‖文 S.D.シンドラー‖絵 千葉/茂樹‖訳</v>
      </c>
      <c r="D55" s="17" t="str">
        <f>"光村教育図書"</f>
        <v>光村教育図書</v>
      </c>
      <c r="E55" s="17" t="str">
        <f>"2015.12"</f>
        <v>2015.12</v>
      </c>
      <c r="F55" s="17" t="s">
        <v>7843</v>
      </c>
      <c r="G55" s="17" t="s">
        <v>7881</v>
      </c>
      <c r="H55" s="17" t="str">
        <f>"1123773069"</f>
        <v>1123773069</v>
      </c>
    </row>
    <row r="56" spans="1:8" ht="39.9" customHeight="1" x14ac:dyDescent="0.2">
      <c r="A56" s="17">
        <v>53</v>
      </c>
      <c r="B56" s="17" t="str">
        <f>"トンネル : 迷宮への扉 上 "</f>
        <v xml:space="preserve">トンネル : 迷宮への扉 上 </v>
      </c>
      <c r="C56" s="240" t="str">
        <f>"ロデリック・ゴードン‖著 ブライアン・ウィリアムズ‖著 橋本/恵‖訳 小松/聖二‖イラストレーション"</f>
        <v>ロデリック・ゴードン‖著 ブライアン・ウィリアムズ‖著 橋本/恵‖訳 小松/聖二‖イラストレーション</v>
      </c>
      <c r="D56" s="17" t="str">
        <f>"学研プラス"</f>
        <v>学研プラス</v>
      </c>
      <c r="E56" s="17" t="str">
        <f>"2016.3"</f>
        <v>2016.3</v>
      </c>
      <c r="F56" s="17" t="s">
        <v>7843</v>
      </c>
      <c r="G56" s="17" t="s">
        <v>7882</v>
      </c>
      <c r="H56" s="17" t="str">
        <f>"7180027091"</f>
        <v>7180027091</v>
      </c>
    </row>
    <row r="57" spans="1:8" ht="39.9" customHeight="1" x14ac:dyDescent="0.2">
      <c r="A57" s="17">
        <v>54</v>
      </c>
      <c r="B57" s="17" t="str">
        <f>"トンネル : 迷宮への扉 下 "</f>
        <v xml:space="preserve">トンネル : 迷宮への扉 下 </v>
      </c>
      <c r="C57" s="281" t="str">
        <f>"ロデリック・ゴードン‖著 ブライアン・ウィリアムズ‖著 橋本/恵‖訳 小松/聖二‖イラストレーター"</f>
        <v>ロデリック・ゴードン‖著 ブライアン・ウィリアムズ‖著 橋本/恵‖訳 小松/聖二‖イラストレーター</v>
      </c>
      <c r="D57" s="17" t="str">
        <f>"学研プラス"</f>
        <v>学研プラス</v>
      </c>
      <c r="E57" s="17" t="str">
        <f>"2016.3"</f>
        <v>2016.3</v>
      </c>
      <c r="F57" s="17" t="s">
        <v>7843</v>
      </c>
      <c r="G57" s="17" t="s">
        <v>7883</v>
      </c>
      <c r="H57" s="17" t="str">
        <f>"7180027109"</f>
        <v>7180027109</v>
      </c>
    </row>
    <row r="58" spans="1:8" ht="39.9" customHeight="1" x14ac:dyDescent="0.2">
      <c r="A58" s="17">
        <v>55</v>
      </c>
      <c r="B58" s="17" t="str">
        <f>"火花 "</f>
        <v xml:space="preserve">火花 </v>
      </c>
      <c r="C58" s="281" t="str">
        <f>"又吉/直樹‖著 西川/美穂‖装画 大久保/明子‖装丁"</f>
        <v>又吉/直樹‖著 西川/美穂‖装画 大久保/明子‖装丁</v>
      </c>
      <c r="D58" s="17" t="str">
        <f>"文藝春秋"</f>
        <v>文藝春秋</v>
      </c>
      <c r="E58" s="17" t="str">
        <f>"2015.3"</f>
        <v>2015.3</v>
      </c>
      <c r="F58" s="17" t="s">
        <v>7843</v>
      </c>
      <c r="G58" s="17" t="s">
        <v>7884</v>
      </c>
      <c r="H58" s="17" t="str">
        <f>"7180027117"</f>
        <v>7180027117</v>
      </c>
    </row>
    <row r="59" spans="1:8" ht="39.9" customHeight="1" x14ac:dyDescent="0.2">
      <c r="B59" s="192" t="s">
        <v>16509</v>
      </c>
    </row>
    <row r="60" spans="1:8" ht="39.9" customHeight="1" thickBot="1" x14ac:dyDescent="0.25">
      <c r="A60" s="13"/>
      <c r="B60" s="13" t="s">
        <v>5362</v>
      </c>
      <c r="C60" s="13" t="s">
        <v>5363</v>
      </c>
      <c r="D60" s="13" t="s">
        <v>5364</v>
      </c>
      <c r="E60" s="13" t="s">
        <v>5365</v>
      </c>
      <c r="F60" s="112" t="s">
        <v>5366</v>
      </c>
      <c r="G60" s="13" t="s">
        <v>5368</v>
      </c>
      <c r="H60" s="13" t="s">
        <v>5367</v>
      </c>
    </row>
    <row r="61" spans="1:8" ht="39.9" customHeight="1" thickTop="1" x14ac:dyDescent="0.2">
      <c r="A61" s="17">
        <v>1</v>
      </c>
      <c r="B61" s="17" t="s">
        <v>9157</v>
      </c>
      <c r="C61" s="17" t="s">
        <v>9158</v>
      </c>
      <c r="D61" s="17" t="s">
        <v>9159</v>
      </c>
      <c r="E61" s="286" t="s">
        <v>9161</v>
      </c>
      <c r="F61" s="17" t="s">
        <v>9160</v>
      </c>
      <c r="G61" s="17" t="s">
        <v>9162</v>
      </c>
      <c r="H61" s="17">
        <v>1123810903</v>
      </c>
    </row>
    <row r="62" spans="1:8" ht="39.9" customHeight="1" x14ac:dyDescent="0.2">
      <c r="A62" s="17">
        <v>2</v>
      </c>
      <c r="B62" s="17" t="s">
        <v>9163</v>
      </c>
      <c r="C62" s="17" t="s">
        <v>9164</v>
      </c>
      <c r="D62" s="17" t="s">
        <v>9165</v>
      </c>
      <c r="E62" s="286" t="s">
        <v>9166</v>
      </c>
      <c r="F62" s="17" t="s">
        <v>9160</v>
      </c>
      <c r="G62" s="17" t="s">
        <v>9167</v>
      </c>
      <c r="H62" s="17">
        <v>1123810887</v>
      </c>
    </row>
    <row r="63" spans="1:8" ht="39.9" customHeight="1" x14ac:dyDescent="0.2">
      <c r="A63" s="17">
        <v>3</v>
      </c>
      <c r="B63" s="17" t="s">
        <v>9168</v>
      </c>
      <c r="C63" s="17" t="s">
        <v>9169</v>
      </c>
      <c r="D63" s="17" t="s">
        <v>9170</v>
      </c>
      <c r="E63" s="286" t="s">
        <v>9161</v>
      </c>
      <c r="F63" s="17" t="s">
        <v>9160</v>
      </c>
      <c r="G63" s="17" t="s">
        <v>9226</v>
      </c>
      <c r="H63" s="17">
        <v>1123810895</v>
      </c>
    </row>
    <row r="64" spans="1:8" ht="39.9" customHeight="1" x14ac:dyDescent="0.2">
      <c r="A64" s="17">
        <v>4</v>
      </c>
      <c r="B64" s="17" t="s">
        <v>9171</v>
      </c>
      <c r="C64" s="17" t="s">
        <v>9172</v>
      </c>
      <c r="D64" s="17" t="s">
        <v>9173</v>
      </c>
      <c r="E64" s="286" t="s">
        <v>9174</v>
      </c>
      <c r="F64" s="17" t="s">
        <v>9160</v>
      </c>
      <c r="G64" s="17" t="s">
        <v>9227</v>
      </c>
      <c r="H64" s="17">
        <v>1123810762</v>
      </c>
    </row>
    <row r="65" spans="1:8" ht="39.9" customHeight="1" x14ac:dyDescent="0.2">
      <c r="A65" s="17">
        <v>5</v>
      </c>
      <c r="B65" s="17" t="s">
        <v>9175</v>
      </c>
      <c r="C65" s="17" t="s">
        <v>9176</v>
      </c>
      <c r="D65" s="17" t="s">
        <v>9177</v>
      </c>
      <c r="E65" s="286" t="s">
        <v>9178</v>
      </c>
      <c r="F65" s="17" t="s">
        <v>9160</v>
      </c>
      <c r="G65" s="17" t="s">
        <v>9228</v>
      </c>
      <c r="H65" s="17">
        <v>1123810770</v>
      </c>
    </row>
    <row r="66" spans="1:8" ht="39.9" customHeight="1" x14ac:dyDescent="0.2">
      <c r="A66" s="17">
        <v>6</v>
      </c>
      <c r="B66" s="17" t="s">
        <v>9179</v>
      </c>
      <c r="C66" s="17" t="s">
        <v>9180</v>
      </c>
      <c r="D66" s="17" t="s">
        <v>9181</v>
      </c>
      <c r="E66" s="286" t="s">
        <v>9182</v>
      </c>
      <c r="F66" s="17" t="s">
        <v>9160</v>
      </c>
      <c r="G66" s="17" t="s">
        <v>9229</v>
      </c>
      <c r="H66" s="17">
        <v>1123810788</v>
      </c>
    </row>
    <row r="67" spans="1:8" ht="39.9" customHeight="1" x14ac:dyDescent="0.2">
      <c r="A67" s="17">
        <v>7</v>
      </c>
      <c r="B67" s="17" t="s">
        <v>9183</v>
      </c>
      <c r="C67" s="17" t="s">
        <v>9184</v>
      </c>
      <c r="D67" s="17" t="s">
        <v>9185</v>
      </c>
      <c r="E67" s="286" t="s">
        <v>9186</v>
      </c>
      <c r="F67" s="17" t="s">
        <v>9160</v>
      </c>
      <c r="G67" s="17" t="s">
        <v>9230</v>
      </c>
      <c r="H67" s="17">
        <v>1123810796</v>
      </c>
    </row>
    <row r="68" spans="1:8" ht="39.9" customHeight="1" x14ac:dyDescent="0.2">
      <c r="A68" s="17">
        <v>8</v>
      </c>
      <c r="B68" s="17" t="s">
        <v>9187</v>
      </c>
      <c r="C68" s="17" t="s">
        <v>9188</v>
      </c>
      <c r="D68" s="17" t="s">
        <v>9189</v>
      </c>
      <c r="E68" s="286" t="s">
        <v>9182</v>
      </c>
      <c r="F68" s="17" t="s">
        <v>9160</v>
      </c>
      <c r="G68" s="17" t="s">
        <v>9231</v>
      </c>
      <c r="H68" s="17">
        <v>1123810804</v>
      </c>
    </row>
    <row r="69" spans="1:8" ht="39.9" customHeight="1" x14ac:dyDescent="0.2">
      <c r="A69" s="17">
        <v>9</v>
      </c>
      <c r="B69" s="17" t="s">
        <v>9190</v>
      </c>
      <c r="C69" s="17" t="s">
        <v>9191</v>
      </c>
      <c r="D69" s="17" t="s">
        <v>311</v>
      </c>
      <c r="E69" s="286" t="s">
        <v>9192</v>
      </c>
      <c r="F69" s="17" t="s">
        <v>9160</v>
      </c>
      <c r="G69" s="17" t="s">
        <v>9232</v>
      </c>
      <c r="H69" s="17">
        <v>1123810812</v>
      </c>
    </row>
    <row r="70" spans="1:8" ht="39.9" customHeight="1" x14ac:dyDescent="0.2">
      <c r="A70" s="17">
        <v>10</v>
      </c>
      <c r="B70" s="17" t="s">
        <v>9193</v>
      </c>
      <c r="C70" s="17" t="s">
        <v>9194</v>
      </c>
      <c r="D70" s="17" t="s">
        <v>9195</v>
      </c>
      <c r="E70" s="286" t="s">
        <v>9166</v>
      </c>
      <c r="F70" s="17" t="s">
        <v>9160</v>
      </c>
      <c r="G70" s="17" t="s">
        <v>9233</v>
      </c>
      <c r="H70" s="17">
        <v>1123810820</v>
      </c>
    </row>
    <row r="71" spans="1:8" ht="39.9" customHeight="1" x14ac:dyDescent="0.2">
      <c r="A71" s="17">
        <v>11</v>
      </c>
      <c r="B71" s="17" t="s">
        <v>9196</v>
      </c>
      <c r="C71" s="17" t="s">
        <v>9197</v>
      </c>
      <c r="D71" s="17" t="s">
        <v>9173</v>
      </c>
      <c r="E71" s="286" t="s">
        <v>9198</v>
      </c>
      <c r="F71" s="17" t="s">
        <v>9160</v>
      </c>
      <c r="G71" s="17" t="s">
        <v>9234</v>
      </c>
      <c r="H71" s="17">
        <v>1123810838</v>
      </c>
    </row>
    <row r="72" spans="1:8" ht="39.9" customHeight="1" x14ac:dyDescent="0.2">
      <c r="A72" s="17">
        <v>12</v>
      </c>
      <c r="B72" s="17" t="s">
        <v>9199</v>
      </c>
      <c r="C72" s="17" t="s">
        <v>9200</v>
      </c>
      <c r="D72" s="17" t="s">
        <v>9201</v>
      </c>
      <c r="E72" s="286" t="s">
        <v>9202</v>
      </c>
      <c r="F72" s="17" t="s">
        <v>9160</v>
      </c>
      <c r="G72" s="17" t="s">
        <v>9235</v>
      </c>
      <c r="H72" s="17">
        <v>1123810846</v>
      </c>
    </row>
    <row r="73" spans="1:8" ht="39.9" customHeight="1" x14ac:dyDescent="0.2">
      <c r="A73" s="17">
        <v>13</v>
      </c>
      <c r="B73" s="17" t="s">
        <v>9203</v>
      </c>
      <c r="C73" s="17" t="s">
        <v>9204</v>
      </c>
      <c r="D73" s="17" t="s">
        <v>9201</v>
      </c>
      <c r="E73" s="286" t="s">
        <v>9205</v>
      </c>
      <c r="F73" s="17" t="s">
        <v>9160</v>
      </c>
      <c r="G73" s="17" t="s">
        <v>9236</v>
      </c>
      <c r="H73" s="17">
        <v>1123810853</v>
      </c>
    </row>
    <row r="74" spans="1:8" ht="39.9" customHeight="1" x14ac:dyDescent="0.2">
      <c r="A74" s="17">
        <v>14</v>
      </c>
      <c r="B74" s="17" t="s">
        <v>9206</v>
      </c>
      <c r="C74" s="17" t="s">
        <v>9207</v>
      </c>
      <c r="D74" s="17" t="s">
        <v>243</v>
      </c>
      <c r="E74" s="286" t="s">
        <v>9182</v>
      </c>
      <c r="F74" s="17" t="s">
        <v>9160</v>
      </c>
      <c r="G74" s="17" t="s">
        <v>9237</v>
      </c>
      <c r="H74" s="17">
        <v>1123810861</v>
      </c>
    </row>
    <row r="75" spans="1:8" ht="39.9" customHeight="1" x14ac:dyDescent="0.2">
      <c r="A75" s="17">
        <v>15</v>
      </c>
      <c r="B75" s="17" t="s">
        <v>9208</v>
      </c>
      <c r="C75" s="17" t="s">
        <v>9209</v>
      </c>
      <c r="D75" s="17" t="s">
        <v>243</v>
      </c>
      <c r="E75" s="286" t="s">
        <v>9198</v>
      </c>
      <c r="F75" s="17" t="s">
        <v>9160</v>
      </c>
      <c r="G75" s="17" t="s">
        <v>9238</v>
      </c>
      <c r="H75" s="17">
        <v>1123810879</v>
      </c>
    </row>
    <row r="76" spans="1:8" ht="39.9" customHeight="1" x14ac:dyDescent="0.2">
      <c r="A76" s="17">
        <v>16</v>
      </c>
      <c r="B76" s="17" t="s">
        <v>9210</v>
      </c>
      <c r="C76" s="17" t="s">
        <v>9211</v>
      </c>
      <c r="D76" s="17" t="s">
        <v>9177</v>
      </c>
      <c r="E76" s="286" t="s">
        <v>9212</v>
      </c>
      <c r="F76" s="17" t="s">
        <v>9160</v>
      </c>
      <c r="G76" s="17" t="s">
        <v>9239</v>
      </c>
      <c r="H76" s="17">
        <v>1211442270</v>
      </c>
    </row>
    <row r="77" spans="1:8" ht="39.9" customHeight="1" x14ac:dyDescent="0.2">
      <c r="A77" s="17">
        <v>17</v>
      </c>
      <c r="B77" s="17" t="s">
        <v>9213</v>
      </c>
      <c r="C77" s="17" t="s">
        <v>9214</v>
      </c>
      <c r="D77" s="17" t="s">
        <v>9215</v>
      </c>
      <c r="E77" s="286" t="s">
        <v>9216</v>
      </c>
      <c r="F77" s="17" t="s">
        <v>9160</v>
      </c>
      <c r="G77" s="17" t="s">
        <v>9240</v>
      </c>
      <c r="H77" s="17">
        <v>1211442288</v>
      </c>
    </row>
    <row r="78" spans="1:8" ht="39.9" customHeight="1" x14ac:dyDescent="0.2">
      <c r="A78" s="17">
        <v>18</v>
      </c>
      <c r="B78" s="17" t="s">
        <v>9217</v>
      </c>
      <c r="C78" s="17" t="s">
        <v>9218</v>
      </c>
      <c r="D78" s="17" t="s">
        <v>9219</v>
      </c>
      <c r="E78" s="286" t="s">
        <v>9220</v>
      </c>
      <c r="F78" s="17" t="s">
        <v>9160</v>
      </c>
      <c r="G78" s="17" t="s">
        <v>9241</v>
      </c>
      <c r="H78" s="17">
        <v>1211442312</v>
      </c>
    </row>
    <row r="79" spans="1:8" ht="39.9" customHeight="1" x14ac:dyDescent="0.2">
      <c r="A79" s="17">
        <v>19</v>
      </c>
      <c r="B79" s="17" t="s">
        <v>9221</v>
      </c>
      <c r="C79" s="17" t="s">
        <v>9222</v>
      </c>
      <c r="D79" s="17" t="s">
        <v>9223</v>
      </c>
      <c r="E79" s="286" t="s">
        <v>9220</v>
      </c>
      <c r="F79" s="17" t="s">
        <v>9160</v>
      </c>
      <c r="G79" s="17" t="s">
        <v>9242</v>
      </c>
      <c r="H79" s="17">
        <v>1214423230</v>
      </c>
    </row>
    <row r="80" spans="1:8" ht="39.9" customHeight="1" x14ac:dyDescent="0.2">
      <c r="A80" s="17">
        <v>20</v>
      </c>
      <c r="B80" s="17" t="s">
        <v>9224</v>
      </c>
      <c r="C80" s="17" t="s">
        <v>9225</v>
      </c>
      <c r="D80" s="17" t="s">
        <v>9286</v>
      </c>
      <c r="E80" s="286" t="s">
        <v>9202</v>
      </c>
      <c r="F80" s="17" t="s">
        <v>9160</v>
      </c>
      <c r="G80" s="17" t="s">
        <v>9243</v>
      </c>
      <c r="H80" s="17">
        <v>1211442338</v>
      </c>
    </row>
    <row r="81" spans="1:8" ht="39.9" customHeight="1" x14ac:dyDescent="0.2">
      <c r="A81" s="17">
        <v>21</v>
      </c>
      <c r="B81" s="17" t="s">
        <v>9244</v>
      </c>
      <c r="C81" s="17" t="s">
        <v>9245</v>
      </c>
      <c r="D81" s="17" t="s">
        <v>9246</v>
      </c>
      <c r="E81" s="286" t="s">
        <v>9247</v>
      </c>
      <c r="F81" s="17" t="s">
        <v>9160</v>
      </c>
      <c r="G81" s="17" t="s">
        <v>9243</v>
      </c>
      <c r="H81" s="17">
        <v>1211442346</v>
      </c>
    </row>
    <row r="82" spans="1:8" ht="39.9" customHeight="1" x14ac:dyDescent="0.2">
      <c r="A82" s="17">
        <v>22</v>
      </c>
      <c r="B82" s="17" t="s">
        <v>9248</v>
      </c>
      <c r="C82" s="17" t="s">
        <v>9249</v>
      </c>
      <c r="D82" s="17" t="s">
        <v>9250</v>
      </c>
      <c r="E82" s="286" t="s">
        <v>9161</v>
      </c>
      <c r="F82" s="17" t="s">
        <v>9160</v>
      </c>
      <c r="G82" s="17" t="s">
        <v>9243</v>
      </c>
      <c r="H82" s="17">
        <v>1211442353</v>
      </c>
    </row>
    <row r="83" spans="1:8" ht="39.9" customHeight="1" x14ac:dyDescent="0.2">
      <c r="A83" s="17">
        <v>23</v>
      </c>
      <c r="B83" s="17" t="s">
        <v>9251</v>
      </c>
      <c r="C83" s="17" t="s">
        <v>9254</v>
      </c>
      <c r="D83" s="17" t="s">
        <v>9252</v>
      </c>
      <c r="E83" s="286" t="s">
        <v>9205</v>
      </c>
      <c r="F83" s="17" t="s">
        <v>9160</v>
      </c>
      <c r="G83" s="17" t="s">
        <v>9243</v>
      </c>
      <c r="H83" s="17">
        <v>1211442361</v>
      </c>
    </row>
    <row r="84" spans="1:8" ht="39.9" customHeight="1" x14ac:dyDescent="0.2">
      <c r="A84" s="17">
        <v>24</v>
      </c>
      <c r="B84" s="17" t="s">
        <v>9253</v>
      </c>
      <c r="C84" s="17" t="s">
        <v>9255</v>
      </c>
      <c r="D84" s="17" t="s">
        <v>9256</v>
      </c>
      <c r="E84" s="286" t="s">
        <v>9174</v>
      </c>
      <c r="F84" s="17" t="s">
        <v>9160</v>
      </c>
      <c r="G84" s="17" t="s">
        <v>9243</v>
      </c>
      <c r="H84" s="17">
        <v>1211442379</v>
      </c>
    </row>
    <row r="85" spans="1:8" ht="39.9" customHeight="1" x14ac:dyDescent="0.2">
      <c r="A85" s="17">
        <v>25</v>
      </c>
      <c r="B85" s="17" t="s">
        <v>9257</v>
      </c>
      <c r="C85" s="17" t="s">
        <v>9258</v>
      </c>
      <c r="D85" s="17" t="s">
        <v>9259</v>
      </c>
      <c r="E85" s="286" t="s">
        <v>9216</v>
      </c>
      <c r="F85" s="17" t="s">
        <v>9160</v>
      </c>
      <c r="G85" s="17" t="s">
        <v>9243</v>
      </c>
      <c r="H85" s="17">
        <v>1211442387</v>
      </c>
    </row>
    <row r="86" spans="1:8" ht="39.9" customHeight="1" x14ac:dyDescent="0.2">
      <c r="A86" s="17">
        <v>26</v>
      </c>
      <c r="B86" s="17" t="s">
        <v>9260</v>
      </c>
      <c r="C86" s="17" t="s">
        <v>9261</v>
      </c>
      <c r="D86" s="17" t="s">
        <v>9246</v>
      </c>
      <c r="E86" s="286" t="s">
        <v>9262</v>
      </c>
      <c r="F86" s="17" t="s">
        <v>9160</v>
      </c>
      <c r="G86" s="17" t="s">
        <v>9243</v>
      </c>
      <c r="H86" s="17">
        <v>1211442395</v>
      </c>
    </row>
    <row r="87" spans="1:8" ht="39.9" customHeight="1" x14ac:dyDescent="0.2">
      <c r="A87" s="17">
        <v>27</v>
      </c>
      <c r="B87" s="17" t="s">
        <v>9263</v>
      </c>
      <c r="C87" s="17" t="s">
        <v>9264</v>
      </c>
      <c r="D87" s="17" t="s">
        <v>9252</v>
      </c>
      <c r="E87" s="286" t="s">
        <v>9265</v>
      </c>
      <c r="F87" s="17" t="s">
        <v>9160</v>
      </c>
      <c r="G87" s="17" t="s">
        <v>9243</v>
      </c>
      <c r="H87" s="17">
        <v>1211442403</v>
      </c>
    </row>
    <row r="88" spans="1:8" ht="39.9" customHeight="1" x14ac:dyDescent="0.2">
      <c r="A88" s="17">
        <v>28</v>
      </c>
      <c r="B88" s="17" t="s">
        <v>9266</v>
      </c>
      <c r="C88" s="17" t="s">
        <v>9267</v>
      </c>
      <c r="D88" s="17" t="s">
        <v>9268</v>
      </c>
      <c r="E88" s="286" t="s">
        <v>9161</v>
      </c>
      <c r="F88" s="17" t="s">
        <v>9160</v>
      </c>
      <c r="G88" s="17" t="s">
        <v>9243</v>
      </c>
      <c r="H88" s="17">
        <v>1211442411</v>
      </c>
    </row>
    <row r="89" spans="1:8" ht="39.9" customHeight="1" x14ac:dyDescent="0.2">
      <c r="A89" s="17">
        <v>29</v>
      </c>
      <c r="B89" s="17" t="s">
        <v>9269</v>
      </c>
      <c r="C89" s="17" t="s">
        <v>9270</v>
      </c>
      <c r="D89" s="17" t="s">
        <v>9271</v>
      </c>
      <c r="E89" s="286" t="s">
        <v>9161</v>
      </c>
      <c r="F89" s="17" t="s">
        <v>9160</v>
      </c>
      <c r="G89" s="17" t="s">
        <v>9243</v>
      </c>
      <c r="H89" s="17">
        <v>1211442429</v>
      </c>
    </row>
    <row r="90" spans="1:8" ht="39.9" customHeight="1" x14ac:dyDescent="0.2">
      <c r="A90" s="17">
        <v>30</v>
      </c>
      <c r="B90" s="17" t="s">
        <v>9272</v>
      </c>
      <c r="C90" s="17" t="s">
        <v>9273</v>
      </c>
      <c r="D90" s="17" t="s">
        <v>9274</v>
      </c>
      <c r="E90" s="286" t="s">
        <v>9161</v>
      </c>
      <c r="F90" s="17" t="s">
        <v>9160</v>
      </c>
      <c r="G90" s="17" t="s">
        <v>9243</v>
      </c>
      <c r="H90" s="17">
        <v>1211442437</v>
      </c>
    </row>
    <row r="91" spans="1:8" ht="39.9" customHeight="1" x14ac:dyDescent="0.2">
      <c r="A91" s="17">
        <v>31</v>
      </c>
      <c r="B91" s="17" t="s">
        <v>9277</v>
      </c>
      <c r="C91" s="17" t="s">
        <v>9276</v>
      </c>
      <c r="D91" s="17" t="s">
        <v>9275</v>
      </c>
      <c r="E91" s="286" t="s">
        <v>9247</v>
      </c>
      <c r="F91" s="17" t="s">
        <v>9160</v>
      </c>
      <c r="G91" s="17" t="s">
        <v>9243</v>
      </c>
      <c r="H91" s="17">
        <v>1211442445</v>
      </c>
    </row>
    <row r="92" spans="1:8" ht="39.9" customHeight="1" x14ac:dyDescent="0.2">
      <c r="A92" s="17">
        <v>32</v>
      </c>
      <c r="B92" s="17" t="s">
        <v>9278</v>
      </c>
      <c r="C92" s="17" t="s">
        <v>9279</v>
      </c>
      <c r="D92" s="17" t="s">
        <v>9280</v>
      </c>
      <c r="E92" s="286" t="s">
        <v>9247</v>
      </c>
      <c r="F92" s="17" t="s">
        <v>9160</v>
      </c>
      <c r="G92" s="17" t="s">
        <v>9243</v>
      </c>
      <c r="H92" s="17">
        <v>1211442452</v>
      </c>
    </row>
    <row r="93" spans="1:8" ht="39.9" customHeight="1" x14ac:dyDescent="0.2">
      <c r="A93" s="17">
        <v>33</v>
      </c>
      <c r="B93" s="17" t="s">
        <v>9281</v>
      </c>
      <c r="C93" s="17" t="s">
        <v>9282</v>
      </c>
      <c r="D93" s="17" t="s">
        <v>7443</v>
      </c>
      <c r="E93" s="286" t="s">
        <v>9262</v>
      </c>
      <c r="F93" s="17" t="s">
        <v>9160</v>
      </c>
      <c r="G93" s="17" t="s">
        <v>9243</v>
      </c>
      <c r="H93" s="17">
        <v>1211442460</v>
      </c>
    </row>
    <row r="94" spans="1:8" ht="39.9" customHeight="1" x14ac:dyDescent="0.2">
      <c r="A94" s="17">
        <v>34</v>
      </c>
      <c r="B94" s="17" t="s">
        <v>9283</v>
      </c>
      <c r="C94" s="17" t="s">
        <v>9284</v>
      </c>
      <c r="D94" s="17" t="s">
        <v>9285</v>
      </c>
      <c r="E94" s="286" t="s">
        <v>9178</v>
      </c>
      <c r="F94" s="17" t="s">
        <v>9160</v>
      </c>
      <c r="G94" s="17" t="s">
        <v>9243</v>
      </c>
      <c r="H94" s="17">
        <v>1211442478</v>
      </c>
    </row>
    <row r="95" spans="1:8" ht="39.9" customHeight="1" x14ac:dyDescent="0.2">
      <c r="A95" s="17">
        <v>35</v>
      </c>
      <c r="B95" s="17" t="s">
        <v>9287</v>
      </c>
      <c r="C95" s="17" t="s">
        <v>9288</v>
      </c>
      <c r="D95" s="17" t="s">
        <v>9289</v>
      </c>
      <c r="E95" s="286" t="s">
        <v>9198</v>
      </c>
      <c r="F95" s="17" t="s">
        <v>9160</v>
      </c>
      <c r="G95" s="17" t="s">
        <v>9243</v>
      </c>
      <c r="H95" s="17">
        <v>1211442486</v>
      </c>
    </row>
    <row r="96" spans="1:8" ht="39.9" customHeight="1" x14ac:dyDescent="0.2">
      <c r="A96" s="17">
        <v>36</v>
      </c>
      <c r="B96" s="17" t="s">
        <v>9290</v>
      </c>
      <c r="C96" s="17" t="s">
        <v>9291</v>
      </c>
      <c r="D96" s="17" t="s">
        <v>7443</v>
      </c>
      <c r="E96" s="286" t="s">
        <v>9205</v>
      </c>
      <c r="F96" s="17" t="s">
        <v>9160</v>
      </c>
      <c r="G96" s="17" t="s">
        <v>9243</v>
      </c>
      <c r="H96" s="17">
        <v>1211442494</v>
      </c>
    </row>
    <row r="97" spans="1:8" ht="39.9" customHeight="1" x14ac:dyDescent="0.2">
      <c r="A97" s="17">
        <v>37</v>
      </c>
      <c r="B97" s="17" t="s">
        <v>9292</v>
      </c>
      <c r="C97" s="17" t="s">
        <v>9293</v>
      </c>
      <c r="D97" s="17" t="s">
        <v>1362</v>
      </c>
      <c r="E97" s="286" t="s">
        <v>9182</v>
      </c>
      <c r="F97" s="17" t="s">
        <v>9160</v>
      </c>
      <c r="G97" s="17" t="s">
        <v>9243</v>
      </c>
      <c r="H97" s="17">
        <v>1211442502</v>
      </c>
    </row>
    <row r="98" spans="1:8" ht="39.9" customHeight="1" x14ac:dyDescent="0.2">
      <c r="A98" s="17">
        <v>38</v>
      </c>
      <c r="B98" s="17" t="s">
        <v>9294</v>
      </c>
      <c r="C98" s="17" t="s">
        <v>9295</v>
      </c>
      <c r="D98" s="17" t="s">
        <v>7443</v>
      </c>
      <c r="E98" s="286" t="s">
        <v>9202</v>
      </c>
      <c r="F98" s="17" t="s">
        <v>9160</v>
      </c>
      <c r="G98" s="17" t="s">
        <v>9243</v>
      </c>
      <c r="H98" s="17">
        <v>1211442510</v>
      </c>
    </row>
    <row r="99" spans="1:8" ht="39.9" customHeight="1" x14ac:dyDescent="0.2">
      <c r="A99" s="17">
        <v>39</v>
      </c>
      <c r="B99" s="17" t="s">
        <v>9296</v>
      </c>
      <c r="C99" s="17" t="s">
        <v>9297</v>
      </c>
      <c r="D99" s="17" t="s">
        <v>9298</v>
      </c>
      <c r="E99" s="286" t="s">
        <v>9186</v>
      </c>
      <c r="F99" s="17" t="s">
        <v>9160</v>
      </c>
      <c r="G99" s="17" t="s">
        <v>9243</v>
      </c>
      <c r="H99" s="17">
        <v>1211442528</v>
      </c>
    </row>
    <row r="100" spans="1:8" ht="39.9" customHeight="1" x14ac:dyDescent="0.2">
      <c r="A100" s="17">
        <v>40</v>
      </c>
      <c r="B100" s="17" t="s">
        <v>9299</v>
      </c>
      <c r="C100" s="17" t="s">
        <v>9300</v>
      </c>
      <c r="D100" s="17" t="s">
        <v>7443</v>
      </c>
      <c r="E100" s="286" t="s">
        <v>9186</v>
      </c>
      <c r="F100" s="17" t="s">
        <v>9160</v>
      </c>
      <c r="G100" s="17" t="s">
        <v>9243</v>
      </c>
      <c r="H100" s="17">
        <v>1211442536</v>
      </c>
    </row>
    <row r="101" spans="1:8" ht="39.9" customHeight="1" x14ac:dyDescent="0.2">
      <c r="A101" s="17">
        <v>41</v>
      </c>
      <c r="B101" s="17" t="s">
        <v>9301</v>
      </c>
      <c r="C101" s="17" t="s">
        <v>9302</v>
      </c>
      <c r="D101" s="17" t="s">
        <v>9303</v>
      </c>
      <c r="E101" s="286" t="s">
        <v>9304</v>
      </c>
      <c r="F101" s="17" t="s">
        <v>9160</v>
      </c>
      <c r="G101" s="17" t="s">
        <v>9243</v>
      </c>
      <c r="H101" s="17">
        <v>1211442544</v>
      </c>
    </row>
    <row r="102" spans="1:8" ht="39.9" customHeight="1" x14ac:dyDescent="0.2">
      <c r="A102" s="17">
        <v>42</v>
      </c>
      <c r="B102" s="17" t="s">
        <v>9305</v>
      </c>
      <c r="C102" s="17" t="s">
        <v>9306</v>
      </c>
      <c r="D102" s="17" t="s">
        <v>9307</v>
      </c>
      <c r="E102" s="286" t="s">
        <v>9308</v>
      </c>
      <c r="F102" s="17" t="s">
        <v>9160</v>
      </c>
      <c r="G102" s="17" t="s">
        <v>9243</v>
      </c>
      <c r="H102" s="17">
        <v>1211442551</v>
      </c>
    </row>
    <row r="103" spans="1:8" ht="39.9" customHeight="1" x14ac:dyDescent="0.2">
      <c r="A103" s="17">
        <v>43</v>
      </c>
      <c r="B103" s="17" t="s">
        <v>9309</v>
      </c>
      <c r="C103" s="17" t="s">
        <v>9310</v>
      </c>
      <c r="D103" s="17" t="s">
        <v>9311</v>
      </c>
      <c r="E103" s="286" t="s">
        <v>9308</v>
      </c>
      <c r="F103" s="17" t="s">
        <v>9160</v>
      </c>
      <c r="G103" s="17" t="s">
        <v>9243</v>
      </c>
      <c r="H103" s="17">
        <v>1211442551</v>
      </c>
    </row>
    <row r="104" spans="1:8" ht="39.9" customHeight="1" x14ac:dyDescent="0.2">
      <c r="A104" s="17">
        <v>44</v>
      </c>
      <c r="B104" s="17" t="s">
        <v>9313</v>
      </c>
      <c r="C104" s="17" t="s">
        <v>9310</v>
      </c>
      <c r="D104" s="17" t="s">
        <v>9312</v>
      </c>
      <c r="E104" s="286" t="s">
        <v>9308</v>
      </c>
      <c r="F104" s="17" t="s">
        <v>9160</v>
      </c>
      <c r="G104" s="17" t="s">
        <v>9243</v>
      </c>
      <c r="H104" s="17">
        <v>1211442569</v>
      </c>
    </row>
    <row r="105" spans="1:8" ht="39.9" customHeight="1" x14ac:dyDescent="0.2">
      <c r="A105" s="17">
        <v>45</v>
      </c>
      <c r="B105" s="17" t="s">
        <v>9314</v>
      </c>
      <c r="C105" s="17" t="s">
        <v>9315</v>
      </c>
      <c r="D105" s="17" t="s">
        <v>3439</v>
      </c>
      <c r="E105" s="286" t="s">
        <v>9316</v>
      </c>
      <c r="F105" s="17" t="s">
        <v>9160</v>
      </c>
      <c r="G105" s="17" t="s">
        <v>9243</v>
      </c>
      <c r="H105" s="17">
        <v>1211442585</v>
      </c>
    </row>
    <row r="106" spans="1:8" ht="39.9" customHeight="1" x14ac:dyDescent="0.2">
      <c r="A106" s="17">
        <v>46</v>
      </c>
      <c r="B106" s="17" t="s">
        <v>9317</v>
      </c>
      <c r="C106" s="17" t="s">
        <v>9318</v>
      </c>
      <c r="D106" s="17" t="s">
        <v>9319</v>
      </c>
      <c r="E106" s="286" t="s">
        <v>9161</v>
      </c>
      <c r="F106" s="17" t="s">
        <v>9160</v>
      </c>
      <c r="G106" s="17" t="s">
        <v>9243</v>
      </c>
      <c r="H106" s="17">
        <v>1211442296</v>
      </c>
    </row>
    <row r="107" spans="1:8" ht="39.9" customHeight="1" x14ac:dyDescent="0.2">
      <c r="A107" s="17">
        <v>47</v>
      </c>
      <c r="B107" s="17" t="s">
        <v>9320</v>
      </c>
      <c r="C107" s="17" t="s">
        <v>9318</v>
      </c>
      <c r="D107" s="17" t="s">
        <v>9319</v>
      </c>
      <c r="E107" s="287" t="s">
        <v>9321</v>
      </c>
      <c r="F107" s="17" t="s">
        <v>9160</v>
      </c>
      <c r="G107" s="17" t="s">
        <v>9243</v>
      </c>
      <c r="H107" s="17">
        <v>1211442296</v>
      </c>
    </row>
    <row r="108" spans="1:8" ht="39.9" customHeight="1" x14ac:dyDescent="0.2">
      <c r="A108" s="17">
        <v>48</v>
      </c>
      <c r="B108" s="17" t="s">
        <v>9322</v>
      </c>
      <c r="C108" s="17" t="s">
        <v>9323</v>
      </c>
      <c r="D108" s="17" t="s">
        <v>243</v>
      </c>
      <c r="E108" s="287" t="s">
        <v>9182</v>
      </c>
      <c r="F108" s="17" t="s">
        <v>9160</v>
      </c>
      <c r="G108" s="17" t="s">
        <v>9243</v>
      </c>
      <c r="H108" s="17">
        <v>1211442601</v>
      </c>
    </row>
    <row r="109" spans="1:8" ht="39.9" customHeight="1" x14ac:dyDescent="0.2">
      <c r="A109" s="17">
        <v>49</v>
      </c>
      <c r="B109" s="17" t="s">
        <v>9324</v>
      </c>
      <c r="C109" s="17" t="s">
        <v>9325</v>
      </c>
      <c r="D109" s="17" t="s">
        <v>243</v>
      </c>
      <c r="E109" s="287" t="s">
        <v>9161</v>
      </c>
      <c r="F109" s="17" t="s">
        <v>9160</v>
      </c>
      <c r="G109" s="17" t="s">
        <v>9243</v>
      </c>
      <c r="H109" s="17">
        <v>1211442619</v>
      </c>
    </row>
    <row r="110" spans="1:8" ht="39.9" customHeight="1" x14ac:dyDescent="0.2">
      <c r="A110" s="17">
        <v>50</v>
      </c>
      <c r="B110" s="17" t="s">
        <v>9326</v>
      </c>
      <c r="C110" s="17" t="s">
        <v>9327</v>
      </c>
      <c r="D110" s="17" t="s">
        <v>9328</v>
      </c>
      <c r="E110" s="287" t="s">
        <v>9329</v>
      </c>
      <c r="F110" s="17" t="s">
        <v>9160</v>
      </c>
      <c r="G110" s="17" t="s">
        <v>9243</v>
      </c>
      <c r="H110" s="17">
        <v>1211442593</v>
      </c>
    </row>
    <row r="111" spans="1:8" ht="39.9" customHeight="1" x14ac:dyDescent="0.2">
      <c r="A111" s="17">
        <v>51</v>
      </c>
      <c r="B111" s="17" t="s">
        <v>9330</v>
      </c>
      <c r="C111" s="17" t="s">
        <v>9331</v>
      </c>
      <c r="D111" s="17" t="s">
        <v>3439</v>
      </c>
      <c r="E111" s="287" t="s">
        <v>9332</v>
      </c>
      <c r="F111" s="17" t="s">
        <v>9160</v>
      </c>
      <c r="G111" s="17" t="s">
        <v>9243</v>
      </c>
      <c r="H111" s="17">
        <v>1211442627</v>
      </c>
    </row>
    <row r="112" spans="1:8" ht="39.9" customHeight="1" x14ac:dyDescent="0.2">
      <c r="B112" s="192" t="s">
        <v>16510</v>
      </c>
    </row>
    <row r="113" spans="1:8" ht="39.9" customHeight="1" thickBot="1" x14ac:dyDescent="0.25">
      <c r="A113" s="13"/>
      <c r="B113" s="13" t="s">
        <v>5362</v>
      </c>
      <c r="C113" s="13" t="s">
        <v>5363</v>
      </c>
      <c r="D113" s="13" t="s">
        <v>5364</v>
      </c>
      <c r="E113" s="13" t="s">
        <v>5365</v>
      </c>
      <c r="F113" s="112" t="s">
        <v>5366</v>
      </c>
      <c r="G113" s="13" t="s">
        <v>5368</v>
      </c>
      <c r="H113" s="13" t="s">
        <v>5367</v>
      </c>
    </row>
    <row r="114" spans="1:8" ht="39.9" customHeight="1" thickTop="1" x14ac:dyDescent="0.2">
      <c r="A114" s="17">
        <v>1</v>
      </c>
      <c r="B114" s="17" t="s">
        <v>10416</v>
      </c>
      <c r="C114" s="284" t="s">
        <v>9158</v>
      </c>
      <c r="D114" s="253" t="s">
        <v>10079</v>
      </c>
      <c r="E114" s="17">
        <v>2017.9</v>
      </c>
      <c r="F114" s="17" t="s">
        <v>10417</v>
      </c>
      <c r="G114" s="17" t="s">
        <v>10418</v>
      </c>
      <c r="H114" s="17">
        <v>1123850529</v>
      </c>
    </row>
    <row r="115" spans="1:8" ht="39.9" customHeight="1" x14ac:dyDescent="0.2">
      <c r="A115" s="17">
        <v>2</v>
      </c>
      <c r="B115" s="17" t="s">
        <v>10419</v>
      </c>
      <c r="C115" s="284" t="s">
        <v>10420</v>
      </c>
      <c r="D115" s="253" t="s">
        <v>10421</v>
      </c>
      <c r="E115" s="17">
        <v>2017.4</v>
      </c>
      <c r="F115" s="17" t="s">
        <v>10417</v>
      </c>
      <c r="G115" s="17" t="s">
        <v>10422</v>
      </c>
      <c r="H115" s="17">
        <v>1123850545</v>
      </c>
    </row>
    <row r="116" spans="1:8" ht="39.9" customHeight="1" x14ac:dyDescent="0.2">
      <c r="A116" s="17">
        <v>3</v>
      </c>
      <c r="B116" s="17" t="s">
        <v>10423</v>
      </c>
      <c r="C116" s="284" t="s">
        <v>10424</v>
      </c>
      <c r="D116" s="253" t="s">
        <v>10425</v>
      </c>
      <c r="E116" s="17">
        <v>2017.9</v>
      </c>
      <c r="F116" s="17" t="s">
        <v>10417</v>
      </c>
      <c r="G116" s="17" t="s">
        <v>10426</v>
      </c>
      <c r="H116" s="17">
        <v>1211607294</v>
      </c>
    </row>
    <row r="117" spans="1:8" ht="39.9" customHeight="1" x14ac:dyDescent="0.2">
      <c r="A117" s="17">
        <v>4</v>
      </c>
      <c r="B117" s="17" t="s">
        <v>10427</v>
      </c>
      <c r="C117" s="284" t="s">
        <v>10428</v>
      </c>
      <c r="D117" s="253" t="s">
        <v>10429</v>
      </c>
      <c r="E117" s="17">
        <v>2017.11</v>
      </c>
      <c r="F117" s="17" t="s">
        <v>10417</v>
      </c>
      <c r="G117" s="17" t="s">
        <v>10430</v>
      </c>
      <c r="H117" s="17">
        <v>1123851006</v>
      </c>
    </row>
    <row r="118" spans="1:8" ht="39.9" customHeight="1" x14ac:dyDescent="0.2">
      <c r="A118" s="17">
        <v>5</v>
      </c>
      <c r="B118" s="17" t="s">
        <v>10431</v>
      </c>
      <c r="C118" s="284" t="s">
        <v>10432</v>
      </c>
      <c r="D118" s="253" t="s">
        <v>9940</v>
      </c>
      <c r="E118" s="17">
        <v>2018.3</v>
      </c>
      <c r="F118" s="17" t="s">
        <v>10417</v>
      </c>
      <c r="G118" s="17" t="s">
        <v>10433</v>
      </c>
      <c r="H118" s="17">
        <v>1123851014</v>
      </c>
    </row>
    <row r="119" spans="1:8" ht="39.9" customHeight="1" x14ac:dyDescent="0.2">
      <c r="A119" s="17">
        <v>6</v>
      </c>
      <c r="B119" s="17" t="s">
        <v>10434</v>
      </c>
      <c r="C119" s="284" t="s">
        <v>10435</v>
      </c>
      <c r="D119" s="253" t="s">
        <v>10436</v>
      </c>
      <c r="E119" s="17">
        <v>2017.11</v>
      </c>
      <c r="F119" s="17" t="s">
        <v>10417</v>
      </c>
      <c r="G119" s="17" t="s">
        <v>10437</v>
      </c>
      <c r="H119" s="17">
        <v>1211607302</v>
      </c>
    </row>
    <row r="120" spans="1:8" ht="39.9" customHeight="1" x14ac:dyDescent="0.2">
      <c r="A120" s="17">
        <v>7</v>
      </c>
      <c r="B120" s="17" t="s">
        <v>10438</v>
      </c>
      <c r="C120" s="284" t="s">
        <v>10439</v>
      </c>
      <c r="D120" s="253" t="s">
        <v>10440</v>
      </c>
      <c r="E120" s="287" t="s">
        <v>10590</v>
      </c>
      <c r="F120" s="17" t="s">
        <v>10417</v>
      </c>
      <c r="G120" s="17" t="s">
        <v>10441</v>
      </c>
      <c r="H120" s="17">
        <v>1211607310</v>
      </c>
    </row>
    <row r="121" spans="1:8" ht="39.9" customHeight="1" x14ac:dyDescent="0.2">
      <c r="A121" s="17">
        <v>8</v>
      </c>
      <c r="B121" s="17" t="s">
        <v>10442</v>
      </c>
      <c r="C121" s="284" t="s">
        <v>10443</v>
      </c>
      <c r="D121" s="253" t="s">
        <v>10444</v>
      </c>
      <c r="E121" s="17">
        <v>2017.5</v>
      </c>
      <c r="F121" s="17" t="s">
        <v>10417</v>
      </c>
      <c r="G121" s="17" t="s">
        <v>10445</v>
      </c>
      <c r="H121" s="17">
        <v>1211607328</v>
      </c>
    </row>
    <row r="122" spans="1:8" ht="39.9" customHeight="1" x14ac:dyDescent="0.2">
      <c r="A122" s="17">
        <v>9</v>
      </c>
      <c r="B122" s="17" t="s">
        <v>10446</v>
      </c>
      <c r="C122" s="284" t="s">
        <v>10447</v>
      </c>
      <c r="D122" s="253" t="s">
        <v>10448</v>
      </c>
      <c r="E122" s="17">
        <v>2017.4</v>
      </c>
      <c r="F122" s="17" t="s">
        <v>10417</v>
      </c>
      <c r="G122" s="17" t="s">
        <v>10449</v>
      </c>
      <c r="H122" s="17">
        <v>1211607336</v>
      </c>
    </row>
    <row r="123" spans="1:8" ht="39.9" customHeight="1" x14ac:dyDescent="0.2">
      <c r="A123" s="17">
        <v>10</v>
      </c>
      <c r="B123" s="17" t="s">
        <v>10450</v>
      </c>
      <c r="C123" s="284" t="s">
        <v>10451</v>
      </c>
      <c r="D123" s="253" t="s">
        <v>10444</v>
      </c>
      <c r="E123" s="17">
        <v>2016.9</v>
      </c>
      <c r="F123" s="17" t="s">
        <v>10417</v>
      </c>
      <c r="G123" s="17" t="s">
        <v>10452</v>
      </c>
      <c r="H123" s="17">
        <v>1211607351</v>
      </c>
    </row>
    <row r="124" spans="1:8" ht="39.9" customHeight="1" x14ac:dyDescent="0.2">
      <c r="A124" s="17">
        <v>11</v>
      </c>
      <c r="B124" s="17" t="s">
        <v>10453</v>
      </c>
      <c r="C124" s="284" t="s">
        <v>10454</v>
      </c>
      <c r="D124" s="253" t="s">
        <v>9250</v>
      </c>
      <c r="E124" s="17">
        <v>2018.5</v>
      </c>
      <c r="F124" s="17" t="s">
        <v>10417</v>
      </c>
      <c r="G124" s="17" t="s">
        <v>10455</v>
      </c>
      <c r="H124" s="17">
        <v>1211607369</v>
      </c>
    </row>
    <row r="125" spans="1:8" ht="39.9" customHeight="1" x14ac:dyDescent="0.2">
      <c r="A125" s="17">
        <v>12</v>
      </c>
      <c r="B125" s="17" t="s">
        <v>10456</v>
      </c>
      <c r="C125" s="284" t="s">
        <v>10457</v>
      </c>
      <c r="D125" s="253" t="s">
        <v>10458</v>
      </c>
      <c r="E125" s="17">
        <v>2017.12</v>
      </c>
      <c r="F125" s="17" t="s">
        <v>10417</v>
      </c>
      <c r="G125" s="17" t="s">
        <v>10459</v>
      </c>
      <c r="H125" s="17">
        <v>1211607377</v>
      </c>
    </row>
    <row r="126" spans="1:8" ht="39.9" customHeight="1" x14ac:dyDescent="0.2">
      <c r="A126" s="17">
        <v>13</v>
      </c>
      <c r="B126" s="17" t="s">
        <v>10460</v>
      </c>
      <c r="C126" s="284" t="s">
        <v>10461</v>
      </c>
      <c r="D126" s="253" t="s">
        <v>10079</v>
      </c>
      <c r="E126" s="17">
        <v>2017.3</v>
      </c>
      <c r="F126" s="17" t="s">
        <v>10417</v>
      </c>
      <c r="G126" s="17" t="s">
        <v>10462</v>
      </c>
      <c r="H126" s="17">
        <v>1123851287</v>
      </c>
    </row>
    <row r="127" spans="1:8" ht="39.9" customHeight="1" x14ac:dyDescent="0.2">
      <c r="A127" s="17">
        <v>14</v>
      </c>
      <c r="B127" s="17" t="s">
        <v>10463</v>
      </c>
      <c r="C127" s="284" t="s">
        <v>10464</v>
      </c>
      <c r="D127" s="253" t="s">
        <v>10465</v>
      </c>
      <c r="E127" s="17">
        <v>2017.6</v>
      </c>
      <c r="F127" s="17" t="s">
        <v>10417</v>
      </c>
      <c r="G127" s="17" t="s">
        <v>10466</v>
      </c>
      <c r="H127" s="17">
        <v>1211607344</v>
      </c>
    </row>
    <row r="128" spans="1:8" ht="39.9" customHeight="1" x14ac:dyDescent="0.2">
      <c r="A128" s="17">
        <v>15</v>
      </c>
      <c r="B128" s="17" t="s">
        <v>10467</v>
      </c>
      <c r="C128" s="284" t="s">
        <v>10468</v>
      </c>
      <c r="D128" s="253" t="s">
        <v>10440</v>
      </c>
      <c r="E128" s="17">
        <v>2017.9</v>
      </c>
      <c r="F128" s="17" t="s">
        <v>10417</v>
      </c>
      <c r="G128" s="17" t="s">
        <v>10469</v>
      </c>
      <c r="H128" s="17">
        <v>1211607385</v>
      </c>
    </row>
    <row r="129" spans="1:8" ht="39.9" customHeight="1" x14ac:dyDescent="0.2">
      <c r="A129" s="17">
        <v>16</v>
      </c>
      <c r="B129" s="17" t="s">
        <v>10470</v>
      </c>
      <c r="C129" s="284" t="s">
        <v>10471</v>
      </c>
      <c r="D129" s="253" t="s">
        <v>10440</v>
      </c>
      <c r="E129" s="17">
        <v>2017.4</v>
      </c>
      <c r="F129" s="17" t="s">
        <v>10417</v>
      </c>
      <c r="G129" s="17" t="s">
        <v>10472</v>
      </c>
      <c r="H129" s="17">
        <v>1211607393</v>
      </c>
    </row>
    <row r="130" spans="1:8" ht="39.9" customHeight="1" x14ac:dyDescent="0.2">
      <c r="A130" s="17">
        <v>17</v>
      </c>
      <c r="B130" s="17" t="s">
        <v>10473</v>
      </c>
      <c r="C130" s="284" t="s">
        <v>10474</v>
      </c>
      <c r="D130" s="253" t="s">
        <v>10448</v>
      </c>
      <c r="E130" s="17">
        <v>2018.2</v>
      </c>
      <c r="F130" s="17" t="s">
        <v>10417</v>
      </c>
      <c r="G130" s="17" t="s">
        <v>10475</v>
      </c>
      <c r="H130" s="17">
        <v>1211607583</v>
      </c>
    </row>
    <row r="131" spans="1:8" ht="39.9" customHeight="1" x14ac:dyDescent="0.2">
      <c r="A131" s="17">
        <v>18</v>
      </c>
      <c r="B131" s="17" t="s">
        <v>10476</v>
      </c>
      <c r="C131" s="284" t="s">
        <v>10477</v>
      </c>
      <c r="D131" s="253" t="s">
        <v>10478</v>
      </c>
      <c r="E131" s="17">
        <v>2017.7</v>
      </c>
      <c r="F131" s="17" t="s">
        <v>10417</v>
      </c>
      <c r="G131" s="17" t="s">
        <v>10479</v>
      </c>
      <c r="H131" s="17">
        <v>1123851303</v>
      </c>
    </row>
    <row r="132" spans="1:8" ht="39.9" customHeight="1" x14ac:dyDescent="0.2">
      <c r="A132" s="17">
        <v>19</v>
      </c>
      <c r="B132" s="17" t="s">
        <v>10480</v>
      </c>
      <c r="C132" s="284" t="s">
        <v>10481</v>
      </c>
      <c r="D132" s="253" t="s">
        <v>10079</v>
      </c>
      <c r="E132" s="287" t="s">
        <v>10590</v>
      </c>
      <c r="F132" s="17" t="s">
        <v>10417</v>
      </c>
      <c r="G132" s="17" t="s">
        <v>10482</v>
      </c>
      <c r="H132" s="17">
        <v>1123851311</v>
      </c>
    </row>
    <row r="133" spans="1:8" ht="39.9" customHeight="1" x14ac:dyDescent="0.2">
      <c r="A133" s="17">
        <v>20</v>
      </c>
      <c r="B133" s="17" t="s">
        <v>10483</v>
      </c>
      <c r="C133" s="284" t="s">
        <v>10484</v>
      </c>
      <c r="D133" s="253" t="s">
        <v>9298</v>
      </c>
      <c r="E133" s="17">
        <v>2017.6</v>
      </c>
      <c r="F133" s="17" t="s">
        <v>10417</v>
      </c>
      <c r="G133" s="17" t="s">
        <v>10485</v>
      </c>
      <c r="H133" s="17">
        <v>1211607260</v>
      </c>
    </row>
    <row r="134" spans="1:8" ht="39.9" customHeight="1" x14ac:dyDescent="0.2">
      <c r="A134" s="17">
        <v>21</v>
      </c>
      <c r="B134" s="17" t="s">
        <v>10486</v>
      </c>
      <c r="C134" s="284" t="s">
        <v>10487</v>
      </c>
      <c r="D134" s="253" t="s">
        <v>10488</v>
      </c>
      <c r="E134" s="17">
        <v>2017.8</v>
      </c>
      <c r="F134" s="17" t="s">
        <v>10417</v>
      </c>
      <c r="G134" s="17" t="s">
        <v>10489</v>
      </c>
      <c r="H134" s="17">
        <v>1211607419</v>
      </c>
    </row>
    <row r="135" spans="1:8" ht="39.9" customHeight="1" x14ac:dyDescent="0.2">
      <c r="A135" s="17">
        <v>22</v>
      </c>
      <c r="B135" s="17" t="s">
        <v>10490</v>
      </c>
      <c r="C135" s="284" t="s">
        <v>10491</v>
      </c>
      <c r="D135" s="253" t="s">
        <v>10492</v>
      </c>
      <c r="E135" s="17">
        <v>2017.7</v>
      </c>
      <c r="F135" s="17" t="s">
        <v>10417</v>
      </c>
      <c r="G135" s="17" t="s">
        <v>10493</v>
      </c>
      <c r="H135" s="17">
        <v>1211607427</v>
      </c>
    </row>
    <row r="136" spans="1:8" ht="39.9" customHeight="1" x14ac:dyDescent="0.2">
      <c r="A136" s="17">
        <v>23</v>
      </c>
      <c r="B136" s="17" t="s">
        <v>10494</v>
      </c>
      <c r="C136" s="284" t="s">
        <v>10495</v>
      </c>
      <c r="D136" s="253" t="s">
        <v>10496</v>
      </c>
      <c r="E136" s="17">
        <v>2017.2</v>
      </c>
      <c r="F136" s="17" t="s">
        <v>10417</v>
      </c>
      <c r="G136" s="17" t="s">
        <v>10497</v>
      </c>
      <c r="H136" s="17">
        <v>1211607435</v>
      </c>
    </row>
    <row r="137" spans="1:8" ht="39.9" customHeight="1" x14ac:dyDescent="0.2">
      <c r="A137" s="17">
        <v>24</v>
      </c>
      <c r="B137" s="17" t="s">
        <v>10498</v>
      </c>
      <c r="C137" s="284" t="s">
        <v>10499</v>
      </c>
      <c r="D137" s="253" t="s">
        <v>10492</v>
      </c>
      <c r="E137" s="17">
        <v>2017.6</v>
      </c>
      <c r="F137" s="17" t="s">
        <v>10417</v>
      </c>
      <c r="G137" s="17" t="s">
        <v>10500</v>
      </c>
      <c r="H137" s="17">
        <v>1211607443</v>
      </c>
    </row>
    <row r="138" spans="1:8" ht="39.9" customHeight="1" x14ac:dyDescent="0.2">
      <c r="A138" s="17">
        <v>25</v>
      </c>
      <c r="B138" s="17" t="s">
        <v>10501</v>
      </c>
      <c r="C138" s="284" t="s">
        <v>10502</v>
      </c>
      <c r="D138" s="253" t="s">
        <v>9280</v>
      </c>
      <c r="E138" s="17">
        <v>2017.4</v>
      </c>
      <c r="F138" s="17" t="s">
        <v>10417</v>
      </c>
      <c r="G138" s="17" t="s">
        <v>10503</v>
      </c>
      <c r="H138" s="17">
        <v>1211607450</v>
      </c>
    </row>
    <row r="139" spans="1:8" ht="39.9" customHeight="1" x14ac:dyDescent="0.2">
      <c r="A139" s="17">
        <v>26</v>
      </c>
      <c r="B139" s="17" t="s">
        <v>10504</v>
      </c>
      <c r="C139" s="284" t="s">
        <v>10505</v>
      </c>
      <c r="D139" s="253" t="s">
        <v>9286</v>
      </c>
      <c r="E139" s="17">
        <v>2017.4</v>
      </c>
      <c r="F139" s="17" t="s">
        <v>10417</v>
      </c>
      <c r="G139" s="17" t="s">
        <v>10506</v>
      </c>
      <c r="H139" s="17">
        <v>1211607468</v>
      </c>
    </row>
    <row r="140" spans="1:8" ht="39.9" customHeight="1" x14ac:dyDescent="0.2">
      <c r="A140" s="17">
        <v>27</v>
      </c>
      <c r="B140" s="17" t="s">
        <v>10507</v>
      </c>
      <c r="C140" s="284" t="s">
        <v>10508</v>
      </c>
      <c r="D140" s="253" t="s">
        <v>10492</v>
      </c>
      <c r="E140" s="17">
        <v>2018.3</v>
      </c>
      <c r="F140" s="17" t="s">
        <v>10417</v>
      </c>
      <c r="G140" s="17" t="s">
        <v>10509</v>
      </c>
      <c r="H140" s="17">
        <v>1211607476</v>
      </c>
    </row>
    <row r="141" spans="1:8" ht="39.9" customHeight="1" x14ac:dyDescent="0.2">
      <c r="A141" s="17">
        <v>28</v>
      </c>
      <c r="B141" s="17" t="s">
        <v>10510</v>
      </c>
      <c r="C141" s="284" t="s">
        <v>10511</v>
      </c>
      <c r="D141" s="253" t="s">
        <v>10478</v>
      </c>
      <c r="E141" s="17">
        <v>2017.7</v>
      </c>
      <c r="F141" s="17" t="s">
        <v>10417</v>
      </c>
      <c r="G141" s="17" t="s">
        <v>10512</v>
      </c>
      <c r="H141" s="17">
        <v>1211607484</v>
      </c>
    </row>
    <row r="142" spans="1:8" ht="39.9" customHeight="1" x14ac:dyDescent="0.2">
      <c r="A142" s="17">
        <v>29</v>
      </c>
      <c r="B142" s="17" t="s">
        <v>10513</v>
      </c>
      <c r="C142" s="284" t="s">
        <v>10514</v>
      </c>
      <c r="D142" s="253" t="s">
        <v>10458</v>
      </c>
      <c r="E142" s="17">
        <v>2017.12</v>
      </c>
      <c r="F142" s="17" t="s">
        <v>10417</v>
      </c>
      <c r="G142" s="17" t="s">
        <v>10515</v>
      </c>
      <c r="H142" s="17">
        <v>1211607492</v>
      </c>
    </row>
    <row r="143" spans="1:8" ht="39.9" customHeight="1" x14ac:dyDescent="0.2">
      <c r="A143" s="17">
        <v>30</v>
      </c>
      <c r="B143" s="17" t="s">
        <v>10516</v>
      </c>
      <c r="C143" s="284" t="s">
        <v>10517</v>
      </c>
      <c r="D143" s="253" t="s">
        <v>9286</v>
      </c>
      <c r="E143" s="17">
        <v>2018.4</v>
      </c>
      <c r="F143" s="17" t="s">
        <v>10417</v>
      </c>
      <c r="G143" s="17" t="s">
        <v>10518</v>
      </c>
      <c r="H143" s="17">
        <v>1211607500</v>
      </c>
    </row>
    <row r="144" spans="1:8" ht="39.9" customHeight="1" x14ac:dyDescent="0.2">
      <c r="A144" s="17">
        <v>31</v>
      </c>
      <c r="B144" s="17" t="s">
        <v>10519</v>
      </c>
      <c r="C144" s="284" t="s">
        <v>10520</v>
      </c>
      <c r="D144" s="253" t="s">
        <v>10521</v>
      </c>
      <c r="E144" s="17">
        <v>2017.7</v>
      </c>
      <c r="F144" s="17" t="s">
        <v>10417</v>
      </c>
      <c r="G144" s="17" t="s">
        <v>10522</v>
      </c>
      <c r="H144" s="17">
        <v>1211607518</v>
      </c>
    </row>
    <row r="145" spans="1:8" ht="39.9" customHeight="1" x14ac:dyDescent="0.2">
      <c r="A145" s="17">
        <v>32</v>
      </c>
      <c r="B145" s="17" t="s">
        <v>10523</v>
      </c>
      <c r="C145" s="284" t="s">
        <v>10524</v>
      </c>
      <c r="D145" s="253" t="s">
        <v>9280</v>
      </c>
      <c r="E145" s="17">
        <v>2017.8</v>
      </c>
      <c r="F145" s="17" t="s">
        <v>10417</v>
      </c>
      <c r="G145" s="17" t="s">
        <v>10525</v>
      </c>
      <c r="H145" s="17">
        <v>1211607526</v>
      </c>
    </row>
    <row r="146" spans="1:8" ht="39.9" customHeight="1" x14ac:dyDescent="0.2">
      <c r="A146" s="17">
        <v>33</v>
      </c>
      <c r="B146" s="17" t="s">
        <v>10526</v>
      </c>
      <c r="C146" s="284" t="s">
        <v>10527</v>
      </c>
      <c r="D146" s="253" t="s">
        <v>10492</v>
      </c>
      <c r="E146" s="17">
        <v>2017.1</v>
      </c>
      <c r="F146" s="17" t="s">
        <v>10417</v>
      </c>
      <c r="G146" s="17" t="s">
        <v>10528</v>
      </c>
      <c r="H146" s="17">
        <v>1211607534</v>
      </c>
    </row>
    <row r="147" spans="1:8" ht="39.9" customHeight="1" x14ac:dyDescent="0.2">
      <c r="A147" s="17">
        <v>34</v>
      </c>
      <c r="B147" s="17" t="s">
        <v>10529</v>
      </c>
      <c r="C147" s="284" t="s">
        <v>10530</v>
      </c>
      <c r="D147" s="253" t="s">
        <v>10531</v>
      </c>
      <c r="E147" s="17">
        <v>2017.12</v>
      </c>
      <c r="F147" s="17" t="s">
        <v>10417</v>
      </c>
      <c r="G147" s="17" t="s">
        <v>10532</v>
      </c>
      <c r="H147" s="17">
        <v>1211607542</v>
      </c>
    </row>
    <row r="148" spans="1:8" ht="39.9" customHeight="1" x14ac:dyDescent="0.2">
      <c r="A148" s="17">
        <v>35</v>
      </c>
      <c r="B148" s="17" t="s">
        <v>10533</v>
      </c>
      <c r="C148" s="284" t="s">
        <v>10534</v>
      </c>
      <c r="D148" s="284" t="s">
        <v>10535</v>
      </c>
      <c r="E148" s="17">
        <v>2017.12</v>
      </c>
      <c r="F148" s="17" t="s">
        <v>10417</v>
      </c>
      <c r="G148" s="17" t="s">
        <v>10536</v>
      </c>
      <c r="H148" s="17">
        <v>1211607559</v>
      </c>
    </row>
    <row r="149" spans="1:8" ht="39.9" customHeight="1" x14ac:dyDescent="0.2">
      <c r="A149" s="17">
        <v>36</v>
      </c>
      <c r="B149" s="17" t="s">
        <v>10537</v>
      </c>
      <c r="C149" s="284" t="s">
        <v>10534</v>
      </c>
      <c r="D149" s="284" t="s">
        <v>10535</v>
      </c>
      <c r="E149" s="17">
        <v>2016.7</v>
      </c>
      <c r="F149" s="17" t="s">
        <v>10417</v>
      </c>
      <c r="G149" s="17" t="s">
        <v>10538</v>
      </c>
      <c r="H149" s="17">
        <v>1211607567</v>
      </c>
    </row>
    <row r="150" spans="1:8" ht="39.9" customHeight="1" x14ac:dyDescent="0.2">
      <c r="A150" s="17">
        <v>37</v>
      </c>
      <c r="B150" s="17" t="s">
        <v>10539</v>
      </c>
      <c r="C150" s="284" t="s">
        <v>10540</v>
      </c>
      <c r="D150" s="253" t="s">
        <v>9250</v>
      </c>
      <c r="E150" s="17">
        <v>2018.1</v>
      </c>
      <c r="F150" s="17" t="s">
        <v>10417</v>
      </c>
      <c r="G150" s="17" t="s">
        <v>10541</v>
      </c>
      <c r="H150" s="17">
        <v>1211607575</v>
      </c>
    </row>
    <row r="151" spans="1:8" ht="39.9" customHeight="1" x14ac:dyDescent="0.2">
      <c r="A151" s="17">
        <v>38</v>
      </c>
      <c r="B151" s="17" t="s">
        <v>10542</v>
      </c>
      <c r="C151" s="284" t="s">
        <v>10543</v>
      </c>
      <c r="D151" s="253" t="s">
        <v>10458</v>
      </c>
      <c r="E151" s="17">
        <v>2017.5</v>
      </c>
      <c r="F151" s="17" t="s">
        <v>10417</v>
      </c>
      <c r="G151" s="17" t="s">
        <v>10544</v>
      </c>
      <c r="H151" s="17">
        <v>1211607591</v>
      </c>
    </row>
    <row r="152" spans="1:8" ht="39.9" customHeight="1" x14ac:dyDescent="0.2">
      <c r="A152" s="17">
        <v>39</v>
      </c>
      <c r="B152" s="17" t="s">
        <v>10545</v>
      </c>
      <c r="C152" s="284" t="s">
        <v>10546</v>
      </c>
      <c r="D152" s="253" t="s">
        <v>9311</v>
      </c>
      <c r="E152" s="17">
        <v>2017.5</v>
      </c>
      <c r="F152" s="17" t="s">
        <v>10417</v>
      </c>
      <c r="G152" s="17" t="s">
        <v>10547</v>
      </c>
      <c r="H152" s="17">
        <v>1211607609</v>
      </c>
    </row>
    <row r="153" spans="1:8" ht="39.9" customHeight="1" x14ac:dyDescent="0.2">
      <c r="A153" s="17">
        <v>40</v>
      </c>
      <c r="B153" s="17" t="s">
        <v>10548</v>
      </c>
      <c r="C153" s="284" t="s">
        <v>10549</v>
      </c>
      <c r="D153" s="253" t="s">
        <v>10550</v>
      </c>
      <c r="E153" s="17">
        <v>2017.9</v>
      </c>
      <c r="F153" s="17" t="s">
        <v>10417</v>
      </c>
      <c r="G153" s="17" t="s">
        <v>10551</v>
      </c>
      <c r="H153" s="17">
        <v>1211607617</v>
      </c>
    </row>
    <row r="154" spans="1:8" ht="39.9" customHeight="1" x14ac:dyDescent="0.2">
      <c r="A154" s="17">
        <v>41</v>
      </c>
      <c r="B154" s="17" t="s">
        <v>10552</v>
      </c>
      <c r="C154" s="284" t="s">
        <v>10553</v>
      </c>
      <c r="D154" s="253" t="s">
        <v>10444</v>
      </c>
      <c r="E154" s="17">
        <v>2018.1</v>
      </c>
      <c r="F154" s="17" t="s">
        <v>10417</v>
      </c>
      <c r="G154" s="17" t="s">
        <v>10554</v>
      </c>
      <c r="H154" s="17">
        <v>1211607625</v>
      </c>
    </row>
    <row r="155" spans="1:8" ht="39.9" customHeight="1" x14ac:dyDescent="0.2">
      <c r="A155" s="17">
        <v>42</v>
      </c>
      <c r="B155" s="17" t="s">
        <v>10555</v>
      </c>
      <c r="C155" s="284" t="s">
        <v>10556</v>
      </c>
      <c r="D155" s="253" t="s">
        <v>9328</v>
      </c>
      <c r="E155" s="17">
        <v>2017.7</v>
      </c>
      <c r="F155" s="17" t="s">
        <v>10417</v>
      </c>
      <c r="G155" s="17" t="s">
        <v>10557</v>
      </c>
      <c r="H155" s="17">
        <v>1211607633</v>
      </c>
    </row>
    <row r="156" spans="1:8" ht="39.9" customHeight="1" x14ac:dyDescent="0.2">
      <c r="A156" s="17">
        <v>43</v>
      </c>
      <c r="B156" s="17" t="s">
        <v>10558</v>
      </c>
      <c r="C156" s="284" t="s">
        <v>10559</v>
      </c>
      <c r="D156" s="253" t="s">
        <v>10560</v>
      </c>
      <c r="E156" s="17">
        <v>2017.8</v>
      </c>
      <c r="F156" s="17" t="s">
        <v>10417</v>
      </c>
      <c r="G156" s="17" t="s">
        <v>10561</v>
      </c>
      <c r="H156" s="17">
        <v>1211607641</v>
      </c>
    </row>
    <row r="157" spans="1:8" ht="39.9" customHeight="1" x14ac:dyDescent="0.2">
      <c r="A157" s="17">
        <v>44</v>
      </c>
      <c r="B157" s="17" t="s">
        <v>10562</v>
      </c>
      <c r="C157" s="284" t="s">
        <v>10563</v>
      </c>
      <c r="D157" s="253" t="s">
        <v>10478</v>
      </c>
      <c r="E157" s="17">
        <v>2018.2</v>
      </c>
      <c r="F157" s="17" t="s">
        <v>10417</v>
      </c>
      <c r="G157" s="17" t="s">
        <v>10564</v>
      </c>
      <c r="H157" s="17">
        <v>1211607658</v>
      </c>
    </row>
    <row r="158" spans="1:8" ht="39.9" customHeight="1" x14ac:dyDescent="0.2">
      <c r="A158" s="17">
        <v>45</v>
      </c>
      <c r="B158" s="17" t="s">
        <v>10565</v>
      </c>
      <c r="C158" s="284" t="s">
        <v>10566</v>
      </c>
      <c r="D158" s="253" t="s">
        <v>10567</v>
      </c>
      <c r="E158" s="17">
        <v>2018.1</v>
      </c>
      <c r="F158" s="17" t="s">
        <v>10417</v>
      </c>
      <c r="G158" s="17" t="s">
        <v>10568</v>
      </c>
      <c r="H158" s="17">
        <v>1211607666</v>
      </c>
    </row>
    <row r="159" spans="1:8" ht="39.9" customHeight="1" x14ac:dyDescent="0.2">
      <c r="A159" s="17">
        <v>46</v>
      </c>
      <c r="B159" s="17" t="s">
        <v>10569</v>
      </c>
      <c r="C159" s="284" t="s">
        <v>10570</v>
      </c>
      <c r="D159" s="253" t="s">
        <v>10444</v>
      </c>
      <c r="E159" s="17">
        <v>2017.11</v>
      </c>
      <c r="F159" s="17" t="s">
        <v>10417</v>
      </c>
      <c r="G159" s="17" t="s">
        <v>10571</v>
      </c>
      <c r="H159" s="17">
        <v>1123851295</v>
      </c>
    </row>
    <row r="160" spans="1:8" ht="39.9" customHeight="1" x14ac:dyDescent="0.2">
      <c r="A160" s="17">
        <v>47</v>
      </c>
      <c r="B160" s="17" t="s">
        <v>10572</v>
      </c>
      <c r="C160" s="284" t="s">
        <v>10573</v>
      </c>
      <c r="D160" s="253" t="s">
        <v>9280</v>
      </c>
      <c r="E160" s="17">
        <v>2018.2</v>
      </c>
      <c r="F160" s="17" t="s">
        <v>10417</v>
      </c>
      <c r="G160" s="17" t="s">
        <v>10574</v>
      </c>
      <c r="H160" s="17">
        <v>1123851329</v>
      </c>
    </row>
    <row r="161" spans="1:8" ht="39.9" customHeight="1" x14ac:dyDescent="0.2">
      <c r="A161" s="17">
        <v>48</v>
      </c>
      <c r="B161" s="17" t="s">
        <v>10575</v>
      </c>
      <c r="C161" s="284" t="s">
        <v>10576</v>
      </c>
      <c r="D161" s="253" t="s">
        <v>9280</v>
      </c>
      <c r="E161" s="17">
        <v>2017.7</v>
      </c>
      <c r="F161" s="17" t="s">
        <v>10417</v>
      </c>
      <c r="G161" s="17" t="s">
        <v>10577</v>
      </c>
      <c r="H161" s="17">
        <v>1123851345</v>
      </c>
    </row>
    <row r="162" spans="1:8" ht="39.9" customHeight="1" x14ac:dyDescent="0.2">
      <c r="A162" s="17">
        <v>49</v>
      </c>
      <c r="B162" s="17" t="s">
        <v>10578</v>
      </c>
      <c r="C162" s="284" t="s">
        <v>10579</v>
      </c>
      <c r="D162" s="253" t="s">
        <v>10580</v>
      </c>
      <c r="E162" s="17">
        <v>2017.7</v>
      </c>
      <c r="F162" s="17" t="s">
        <v>10417</v>
      </c>
      <c r="G162" s="17" t="s">
        <v>10581</v>
      </c>
      <c r="H162" s="17">
        <v>1211607674</v>
      </c>
    </row>
    <row r="163" spans="1:8" ht="39.9" customHeight="1" x14ac:dyDescent="0.2">
      <c r="A163" s="17">
        <v>50</v>
      </c>
      <c r="B163" s="17" t="s">
        <v>10582</v>
      </c>
      <c r="C163" s="284" t="s">
        <v>10579</v>
      </c>
      <c r="D163" s="253" t="s">
        <v>10580</v>
      </c>
      <c r="E163" s="17">
        <v>2018.3</v>
      </c>
      <c r="F163" s="17" t="s">
        <v>10417</v>
      </c>
      <c r="G163" s="17" t="s">
        <v>10583</v>
      </c>
      <c r="H163" s="17">
        <v>1211607682</v>
      </c>
    </row>
    <row r="164" spans="1:8" ht="39.9" customHeight="1" x14ac:dyDescent="0.2">
      <c r="A164" s="17">
        <v>51</v>
      </c>
      <c r="B164" s="17" t="s">
        <v>10584</v>
      </c>
      <c r="C164" s="284" t="s">
        <v>10585</v>
      </c>
      <c r="D164" s="253" t="s">
        <v>9763</v>
      </c>
      <c r="E164" s="17">
        <v>2017.4</v>
      </c>
      <c r="F164" s="17" t="s">
        <v>10417</v>
      </c>
      <c r="G164" s="17" t="s">
        <v>10586</v>
      </c>
      <c r="H164" s="17">
        <v>1211607690</v>
      </c>
    </row>
    <row r="165" spans="1:8" ht="39.9" customHeight="1" x14ac:dyDescent="0.2">
      <c r="A165" s="17">
        <v>52</v>
      </c>
      <c r="B165" s="17" t="s">
        <v>10587</v>
      </c>
      <c r="C165" s="284" t="s">
        <v>10588</v>
      </c>
      <c r="D165" s="253" t="s">
        <v>10079</v>
      </c>
      <c r="E165" s="17">
        <v>2017.8</v>
      </c>
      <c r="F165" s="17" t="s">
        <v>10417</v>
      </c>
      <c r="G165" s="17" t="s">
        <v>10589</v>
      </c>
      <c r="H165" s="17">
        <v>1211607708</v>
      </c>
    </row>
    <row r="166" spans="1:8" ht="39.9" customHeight="1" x14ac:dyDescent="0.2">
      <c r="B166" s="192" t="s">
        <v>16511</v>
      </c>
    </row>
    <row r="167" spans="1:8" ht="39.9" customHeight="1" thickBot="1" x14ac:dyDescent="0.25">
      <c r="B167" s="13" t="s">
        <v>5362</v>
      </c>
      <c r="C167" s="13" t="s">
        <v>5363</v>
      </c>
      <c r="D167" s="13" t="s">
        <v>5364</v>
      </c>
      <c r="E167" s="13" t="s">
        <v>5365</v>
      </c>
      <c r="F167" s="112" t="s">
        <v>5366</v>
      </c>
      <c r="G167" s="13" t="s">
        <v>5368</v>
      </c>
      <c r="H167" s="13" t="s">
        <v>5367</v>
      </c>
    </row>
    <row r="168" spans="1:8" ht="39.9" customHeight="1" thickTop="1" x14ac:dyDescent="0.2">
      <c r="A168" s="57">
        <v>1</v>
      </c>
      <c r="B168" s="17" t="s">
        <v>10592</v>
      </c>
      <c r="C168" s="284" t="s">
        <v>10593</v>
      </c>
      <c r="D168" s="253" t="s">
        <v>10594</v>
      </c>
      <c r="E168" s="17">
        <v>2018.12</v>
      </c>
      <c r="F168" s="17" t="s">
        <v>10595</v>
      </c>
      <c r="G168" s="17" t="s">
        <v>10596</v>
      </c>
      <c r="H168" s="17">
        <v>1123904805</v>
      </c>
    </row>
    <row r="169" spans="1:8" ht="39.9" customHeight="1" x14ac:dyDescent="0.2">
      <c r="A169" s="57">
        <v>2</v>
      </c>
      <c r="B169" s="17" t="s">
        <v>10597</v>
      </c>
      <c r="C169" s="284" t="s">
        <v>10598</v>
      </c>
      <c r="D169" s="253" t="s">
        <v>10599</v>
      </c>
      <c r="E169" s="17">
        <v>2018.7</v>
      </c>
      <c r="F169" s="17" t="s">
        <v>10595</v>
      </c>
      <c r="G169" s="17" t="s">
        <v>10600</v>
      </c>
      <c r="H169" s="17">
        <v>1123904813</v>
      </c>
    </row>
    <row r="170" spans="1:8" ht="39.9" customHeight="1" x14ac:dyDescent="0.2">
      <c r="A170" s="57">
        <v>3</v>
      </c>
      <c r="B170" s="17" t="s">
        <v>10601</v>
      </c>
      <c r="C170" s="284" t="s">
        <v>10602</v>
      </c>
      <c r="D170" s="253" t="s">
        <v>10603</v>
      </c>
      <c r="E170" s="17">
        <v>2019.7</v>
      </c>
      <c r="F170" s="17" t="s">
        <v>10595</v>
      </c>
      <c r="G170" s="17" t="s">
        <v>10604</v>
      </c>
      <c r="H170" s="17">
        <v>1211800436</v>
      </c>
    </row>
    <row r="171" spans="1:8" ht="39.9" customHeight="1" x14ac:dyDescent="0.2">
      <c r="A171" s="57">
        <v>4</v>
      </c>
      <c r="B171" s="17" t="s">
        <v>11107</v>
      </c>
      <c r="C171" s="284" t="s">
        <v>11108</v>
      </c>
      <c r="D171" s="253" t="s">
        <v>1437</v>
      </c>
      <c r="E171" s="288">
        <v>2018.12</v>
      </c>
      <c r="F171" s="17" t="s">
        <v>11109</v>
      </c>
      <c r="G171" s="17" t="s">
        <v>11110</v>
      </c>
      <c r="H171" s="17">
        <v>1211800444</v>
      </c>
    </row>
    <row r="172" spans="1:8" ht="39.9" customHeight="1" x14ac:dyDescent="0.2">
      <c r="A172" s="57">
        <v>5</v>
      </c>
      <c r="B172" s="240" t="s">
        <v>11153</v>
      </c>
      <c r="C172" s="284" t="s">
        <v>11154</v>
      </c>
      <c r="D172" s="253" t="s">
        <v>11155</v>
      </c>
      <c r="E172" s="17">
        <v>2019.6</v>
      </c>
      <c r="F172" s="17" t="s">
        <v>11109</v>
      </c>
      <c r="G172" s="17" t="s">
        <v>11111</v>
      </c>
      <c r="H172" s="17">
        <v>1211800451</v>
      </c>
    </row>
    <row r="173" spans="1:8" ht="39.9" customHeight="1" x14ac:dyDescent="0.2">
      <c r="A173" s="57">
        <v>6</v>
      </c>
      <c r="B173" s="281" t="s">
        <v>11156</v>
      </c>
      <c r="C173" s="284" t="s">
        <v>11157</v>
      </c>
      <c r="D173" s="253" t="s">
        <v>1308</v>
      </c>
      <c r="E173" s="17">
        <v>2019.6</v>
      </c>
      <c r="F173" s="17" t="s">
        <v>11109</v>
      </c>
      <c r="G173" s="17" t="s">
        <v>11112</v>
      </c>
      <c r="H173" s="17">
        <v>1211800469</v>
      </c>
    </row>
    <row r="174" spans="1:8" ht="39.9" customHeight="1" x14ac:dyDescent="0.2">
      <c r="A174" s="57">
        <v>7</v>
      </c>
      <c r="B174" s="237" t="s">
        <v>11158</v>
      </c>
      <c r="C174" s="284" t="s">
        <v>11159</v>
      </c>
      <c r="D174" s="253" t="s">
        <v>11160</v>
      </c>
      <c r="E174" s="287">
        <v>2019.2</v>
      </c>
      <c r="F174" s="17" t="s">
        <v>11109</v>
      </c>
      <c r="G174" s="17" t="s">
        <v>11113</v>
      </c>
      <c r="H174" s="17">
        <v>1211800477</v>
      </c>
    </row>
    <row r="175" spans="1:8" ht="39.9" customHeight="1" x14ac:dyDescent="0.2">
      <c r="A175" s="57">
        <v>8</v>
      </c>
      <c r="B175" s="17" t="s">
        <v>11161</v>
      </c>
      <c r="C175" s="284" t="s">
        <v>11162</v>
      </c>
      <c r="D175" s="253" t="s">
        <v>7443</v>
      </c>
      <c r="E175" s="17">
        <v>2019.8</v>
      </c>
      <c r="F175" s="17" t="s">
        <v>11109</v>
      </c>
      <c r="G175" s="17" t="s">
        <v>11114</v>
      </c>
      <c r="H175" s="17">
        <v>1211800485</v>
      </c>
    </row>
    <row r="176" spans="1:8" ht="39.9" customHeight="1" x14ac:dyDescent="0.2">
      <c r="A176" s="57">
        <v>9</v>
      </c>
      <c r="B176" s="17" t="s">
        <v>11163</v>
      </c>
      <c r="C176" s="284" t="s">
        <v>11164</v>
      </c>
      <c r="D176" s="253" t="s">
        <v>626</v>
      </c>
      <c r="E176" s="17">
        <v>2019.8</v>
      </c>
      <c r="F176" s="17" t="s">
        <v>11109</v>
      </c>
      <c r="G176" s="17" t="s">
        <v>11115</v>
      </c>
      <c r="H176" s="17">
        <v>1211800493</v>
      </c>
    </row>
    <row r="177" spans="1:8" ht="39.9" customHeight="1" x14ac:dyDescent="0.2">
      <c r="A177" s="57">
        <v>10</v>
      </c>
      <c r="B177" s="17" t="s">
        <v>11165</v>
      </c>
      <c r="C177" s="284" t="s">
        <v>11166</v>
      </c>
      <c r="D177" s="253" t="s">
        <v>7376</v>
      </c>
      <c r="E177" s="17">
        <v>2019.5</v>
      </c>
      <c r="F177" s="17" t="s">
        <v>11109</v>
      </c>
      <c r="G177" s="17" t="s">
        <v>11116</v>
      </c>
      <c r="H177" s="17">
        <v>1211800501</v>
      </c>
    </row>
    <row r="178" spans="1:8" ht="39.9" customHeight="1" x14ac:dyDescent="0.2">
      <c r="A178" s="57">
        <v>11</v>
      </c>
      <c r="B178" s="17" t="s">
        <v>9360</v>
      </c>
      <c r="C178" s="284" t="s">
        <v>11167</v>
      </c>
      <c r="D178" s="253" t="s">
        <v>230</v>
      </c>
      <c r="E178" s="17">
        <v>2018.7</v>
      </c>
      <c r="F178" s="17" t="s">
        <v>11109</v>
      </c>
      <c r="G178" s="17" t="s">
        <v>11117</v>
      </c>
      <c r="H178" s="17">
        <v>1123904821</v>
      </c>
    </row>
    <row r="179" spans="1:8" ht="39.9" customHeight="1" x14ac:dyDescent="0.2">
      <c r="A179" s="57">
        <v>12</v>
      </c>
      <c r="B179" s="17" t="s">
        <v>11168</v>
      </c>
      <c r="C179" s="284" t="s">
        <v>11169</v>
      </c>
      <c r="D179" s="253" t="s">
        <v>182</v>
      </c>
      <c r="E179" s="17">
        <v>2019.4</v>
      </c>
      <c r="F179" s="17" t="s">
        <v>11109</v>
      </c>
      <c r="G179" s="17" t="s">
        <v>11118</v>
      </c>
      <c r="H179" s="17">
        <v>1123904839</v>
      </c>
    </row>
    <row r="180" spans="1:8" ht="39.9" customHeight="1" x14ac:dyDescent="0.2">
      <c r="A180" s="57">
        <v>13</v>
      </c>
      <c r="B180" s="17" t="s">
        <v>11170</v>
      </c>
      <c r="C180" s="284" t="s">
        <v>7728</v>
      </c>
      <c r="D180" s="253" t="s">
        <v>230</v>
      </c>
      <c r="E180" s="17">
        <v>2018.6</v>
      </c>
      <c r="F180" s="17" t="s">
        <v>11109</v>
      </c>
      <c r="G180" s="17" t="s">
        <v>11119</v>
      </c>
      <c r="H180" s="17">
        <v>1123904847</v>
      </c>
    </row>
    <row r="181" spans="1:8" ht="39.9" customHeight="1" x14ac:dyDescent="0.2">
      <c r="A181" s="57">
        <v>14</v>
      </c>
      <c r="B181" s="17" t="s">
        <v>11171</v>
      </c>
      <c r="C181" s="284" t="s">
        <v>11172</v>
      </c>
      <c r="D181" s="253" t="s">
        <v>140</v>
      </c>
      <c r="E181" s="17">
        <v>2019.3</v>
      </c>
      <c r="F181" s="17" t="s">
        <v>11109</v>
      </c>
      <c r="G181" s="17" t="s">
        <v>11120</v>
      </c>
      <c r="H181" s="17">
        <v>1123904854</v>
      </c>
    </row>
    <row r="182" spans="1:8" ht="39.9" customHeight="1" x14ac:dyDescent="0.2">
      <c r="A182" s="57">
        <v>15</v>
      </c>
      <c r="B182" s="17" t="s">
        <v>11173</v>
      </c>
      <c r="C182" s="284" t="s">
        <v>11174</v>
      </c>
      <c r="D182" s="253" t="s">
        <v>9359</v>
      </c>
      <c r="E182" s="17">
        <v>2019.3</v>
      </c>
      <c r="F182" s="17" t="s">
        <v>11109</v>
      </c>
      <c r="G182" s="17" t="s">
        <v>11121</v>
      </c>
      <c r="H182" s="17">
        <v>1123904862</v>
      </c>
    </row>
    <row r="183" spans="1:8" ht="39.9" customHeight="1" x14ac:dyDescent="0.2">
      <c r="A183" s="57">
        <v>16</v>
      </c>
      <c r="B183" s="17" t="s">
        <v>11175</v>
      </c>
      <c r="C183" s="284" t="s">
        <v>11176</v>
      </c>
      <c r="D183" s="253" t="s">
        <v>287</v>
      </c>
      <c r="E183" s="17">
        <v>2018.11</v>
      </c>
      <c r="F183" s="17" t="s">
        <v>11109</v>
      </c>
      <c r="G183" s="17" t="s">
        <v>11122</v>
      </c>
      <c r="H183" s="17">
        <v>1123904870</v>
      </c>
    </row>
    <row r="184" spans="1:8" ht="39.9" customHeight="1" x14ac:dyDescent="0.2">
      <c r="A184" s="57">
        <v>17</v>
      </c>
      <c r="B184" s="17" t="s">
        <v>11177</v>
      </c>
      <c r="C184" s="284" t="s">
        <v>11178</v>
      </c>
      <c r="D184" s="253" t="s">
        <v>1362</v>
      </c>
      <c r="E184" s="17">
        <v>2018.8</v>
      </c>
      <c r="F184" s="17" t="s">
        <v>11109</v>
      </c>
      <c r="G184" s="17" t="s">
        <v>11123</v>
      </c>
      <c r="H184" s="17">
        <v>1123904888</v>
      </c>
    </row>
    <row r="185" spans="1:8" ht="39.9" customHeight="1" x14ac:dyDescent="0.2">
      <c r="A185" s="57">
        <v>18</v>
      </c>
      <c r="B185" s="17" t="s">
        <v>11179</v>
      </c>
      <c r="C185" s="284" t="s">
        <v>11180</v>
      </c>
      <c r="D185" s="253" t="s">
        <v>137</v>
      </c>
      <c r="E185" s="17">
        <v>2018.11</v>
      </c>
      <c r="F185" s="17" t="s">
        <v>11109</v>
      </c>
      <c r="G185" s="17" t="s">
        <v>11124</v>
      </c>
      <c r="H185" s="17">
        <v>1123904896</v>
      </c>
    </row>
    <row r="186" spans="1:8" ht="39.9" customHeight="1" x14ac:dyDescent="0.2">
      <c r="A186" s="57">
        <v>19</v>
      </c>
      <c r="B186" s="17" t="s">
        <v>11181</v>
      </c>
      <c r="C186" s="284" t="s">
        <v>11182</v>
      </c>
      <c r="D186" s="253" t="s">
        <v>243</v>
      </c>
      <c r="E186" s="287">
        <v>2018.11</v>
      </c>
      <c r="F186" s="17" t="s">
        <v>11109</v>
      </c>
      <c r="G186" s="17" t="s">
        <v>11125</v>
      </c>
      <c r="H186" s="17">
        <v>1123904904</v>
      </c>
    </row>
    <row r="187" spans="1:8" ht="39.9" customHeight="1" x14ac:dyDescent="0.2">
      <c r="A187" s="57">
        <v>20</v>
      </c>
      <c r="B187" s="17" t="s">
        <v>11183</v>
      </c>
      <c r="C187" s="284" t="s">
        <v>11184</v>
      </c>
      <c r="D187" s="253" t="s">
        <v>274</v>
      </c>
      <c r="E187" s="17">
        <v>2018.9</v>
      </c>
      <c r="F187" s="17" t="s">
        <v>11109</v>
      </c>
      <c r="G187" s="17" t="s">
        <v>11126</v>
      </c>
      <c r="H187" s="17">
        <v>1123904912</v>
      </c>
    </row>
    <row r="188" spans="1:8" ht="39.9" customHeight="1" x14ac:dyDescent="0.2">
      <c r="A188" s="57">
        <v>21</v>
      </c>
      <c r="B188" s="17" t="s">
        <v>11185</v>
      </c>
      <c r="C188" s="284" t="s">
        <v>11186</v>
      </c>
      <c r="D188" s="253" t="s">
        <v>8645</v>
      </c>
      <c r="E188" s="17">
        <v>2018.9</v>
      </c>
      <c r="F188" s="17" t="s">
        <v>11109</v>
      </c>
      <c r="G188" s="17" t="s">
        <v>11127</v>
      </c>
      <c r="H188" s="17">
        <v>1211800519</v>
      </c>
    </row>
    <row r="189" spans="1:8" ht="39.9" customHeight="1" x14ac:dyDescent="0.2">
      <c r="A189" s="57">
        <v>22</v>
      </c>
      <c r="B189" s="17" t="s">
        <v>11187</v>
      </c>
      <c r="C189" s="284" t="s">
        <v>11188</v>
      </c>
      <c r="D189" s="253" t="s">
        <v>2176</v>
      </c>
      <c r="E189" s="17">
        <v>2019.4</v>
      </c>
      <c r="F189" s="17" t="s">
        <v>11109</v>
      </c>
      <c r="G189" s="17" t="s">
        <v>11128</v>
      </c>
      <c r="H189" s="17">
        <v>1211800527</v>
      </c>
    </row>
    <row r="190" spans="1:8" ht="39.9" customHeight="1" x14ac:dyDescent="0.2">
      <c r="A190" s="57">
        <v>23</v>
      </c>
      <c r="B190" s="17" t="s">
        <v>11189</v>
      </c>
      <c r="C190" s="284" t="s">
        <v>11190</v>
      </c>
      <c r="D190" s="253" t="s">
        <v>7443</v>
      </c>
      <c r="E190" s="17">
        <v>2018.4</v>
      </c>
      <c r="F190" s="17" t="s">
        <v>11109</v>
      </c>
      <c r="G190" s="17" t="s">
        <v>11129</v>
      </c>
      <c r="H190" s="17">
        <v>1211800535</v>
      </c>
    </row>
    <row r="191" spans="1:8" ht="39.9" customHeight="1" x14ac:dyDescent="0.2">
      <c r="A191" s="57">
        <v>24</v>
      </c>
      <c r="B191" s="17" t="s">
        <v>11191</v>
      </c>
      <c r="C191" s="284" t="s">
        <v>11192</v>
      </c>
      <c r="D191" s="253" t="s">
        <v>1884</v>
      </c>
      <c r="E191" s="17">
        <v>2019.1</v>
      </c>
      <c r="F191" s="17" t="s">
        <v>11109</v>
      </c>
      <c r="G191" s="17" t="s">
        <v>11130</v>
      </c>
      <c r="H191" s="17">
        <v>1211800543</v>
      </c>
    </row>
    <row r="192" spans="1:8" ht="39.9" customHeight="1" x14ac:dyDescent="0.2">
      <c r="A192" s="57">
        <v>25</v>
      </c>
      <c r="B192" s="17" t="s">
        <v>11193</v>
      </c>
      <c r="C192" s="284" t="s">
        <v>11194</v>
      </c>
      <c r="D192" s="253" t="s">
        <v>7443</v>
      </c>
      <c r="E192" s="17">
        <v>2018.8</v>
      </c>
      <c r="F192" s="17" t="s">
        <v>11109</v>
      </c>
      <c r="G192" s="17" t="s">
        <v>11131</v>
      </c>
      <c r="H192" s="17">
        <v>1211800550</v>
      </c>
    </row>
    <row r="193" spans="1:8" ht="39.9" customHeight="1" x14ac:dyDescent="0.2">
      <c r="A193" s="57">
        <v>26</v>
      </c>
      <c r="B193" s="17" t="s">
        <v>11195</v>
      </c>
      <c r="C193" s="284" t="s">
        <v>11196</v>
      </c>
      <c r="D193" s="253" t="s">
        <v>140</v>
      </c>
      <c r="E193" s="17">
        <v>2018.8</v>
      </c>
      <c r="F193" s="17" t="s">
        <v>11109</v>
      </c>
      <c r="G193" s="17" t="s">
        <v>11132</v>
      </c>
      <c r="H193" s="17">
        <v>1211800568</v>
      </c>
    </row>
    <row r="194" spans="1:8" ht="39.9" customHeight="1" x14ac:dyDescent="0.2">
      <c r="A194" s="57">
        <v>27</v>
      </c>
      <c r="B194" s="17" t="s">
        <v>11197</v>
      </c>
      <c r="C194" s="284" t="s">
        <v>11198</v>
      </c>
      <c r="D194" s="253" t="s">
        <v>3439</v>
      </c>
      <c r="E194" s="17">
        <v>2018.8</v>
      </c>
      <c r="F194" s="17" t="s">
        <v>11109</v>
      </c>
      <c r="G194" s="17" t="s">
        <v>11133</v>
      </c>
      <c r="H194" s="17">
        <v>1211800576</v>
      </c>
    </row>
    <row r="195" spans="1:8" ht="39.9" customHeight="1" x14ac:dyDescent="0.2">
      <c r="A195" s="57">
        <v>28</v>
      </c>
      <c r="B195" s="17" t="s">
        <v>11199</v>
      </c>
      <c r="C195" s="284" t="s">
        <v>11200</v>
      </c>
      <c r="D195" s="253" t="s">
        <v>7443</v>
      </c>
      <c r="E195" s="17">
        <v>2018.11</v>
      </c>
      <c r="F195" s="17" t="s">
        <v>11109</v>
      </c>
      <c r="G195" s="17" t="s">
        <v>11134</v>
      </c>
      <c r="H195" s="17">
        <v>1211800584</v>
      </c>
    </row>
    <row r="196" spans="1:8" ht="39.9" customHeight="1" x14ac:dyDescent="0.2">
      <c r="A196" s="57">
        <v>29</v>
      </c>
      <c r="B196" s="17" t="s">
        <v>11201</v>
      </c>
      <c r="C196" s="284" t="s">
        <v>11202</v>
      </c>
      <c r="D196" s="253" t="s">
        <v>11203</v>
      </c>
      <c r="E196" s="17">
        <v>2018.6</v>
      </c>
      <c r="F196" s="17" t="s">
        <v>11109</v>
      </c>
      <c r="G196" s="17" t="s">
        <v>11135</v>
      </c>
      <c r="H196" s="17">
        <v>1211800592</v>
      </c>
    </row>
    <row r="197" spans="1:8" ht="39.9" customHeight="1" x14ac:dyDescent="0.2">
      <c r="A197" s="57">
        <v>30</v>
      </c>
      <c r="B197" s="17" t="s">
        <v>11204</v>
      </c>
      <c r="C197" s="284" t="s">
        <v>11205</v>
      </c>
      <c r="D197" s="253" t="s">
        <v>11206</v>
      </c>
      <c r="E197" s="17">
        <v>2018.9</v>
      </c>
      <c r="F197" s="17" t="s">
        <v>11109</v>
      </c>
      <c r="G197" s="17" t="s">
        <v>11136</v>
      </c>
      <c r="H197" s="17">
        <v>1211800600</v>
      </c>
    </row>
    <row r="198" spans="1:8" ht="39.9" customHeight="1" x14ac:dyDescent="0.2">
      <c r="A198" s="57">
        <v>31</v>
      </c>
      <c r="B198" s="17" t="s">
        <v>11207</v>
      </c>
      <c r="C198" s="284" t="s">
        <v>11208</v>
      </c>
      <c r="D198" s="253" t="s">
        <v>140</v>
      </c>
      <c r="E198" s="17">
        <v>2018.9</v>
      </c>
      <c r="F198" s="17" t="s">
        <v>11109</v>
      </c>
      <c r="G198" s="17" t="s">
        <v>11137</v>
      </c>
      <c r="H198" s="17">
        <v>1211800618</v>
      </c>
    </row>
    <row r="199" spans="1:8" ht="39.9" customHeight="1" x14ac:dyDescent="0.2">
      <c r="A199" s="57">
        <v>32</v>
      </c>
      <c r="B199" s="17" t="s">
        <v>11209</v>
      </c>
      <c r="C199" s="284" t="s">
        <v>11210</v>
      </c>
      <c r="D199" s="253" t="s">
        <v>11211</v>
      </c>
      <c r="E199" s="17">
        <v>2019.8</v>
      </c>
      <c r="F199" s="17" t="s">
        <v>11109</v>
      </c>
      <c r="G199" s="17" t="s">
        <v>11138</v>
      </c>
      <c r="H199" s="17">
        <v>1211800626</v>
      </c>
    </row>
    <row r="200" spans="1:8" ht="39.9" customHeight="1" x14ac:dyDescent="0.2">
      <c r="A200" s="57">
        <v>33</v>
      </c>
      <c r="B200" s="17" t="s">
        <v>11212</v>
      </c>
      <c r="C200" s="284" t="s">
        <v>11213</v>
      </c>
      <c r="D200" s="253" t="s">
        <v>2408</v>
      </c>
      <c r="E200" s="17">
        <v>2019.4</v>
      </c>
      <c r="F200" s="17" t="s">
        <v>11109</v>
      </c>
      <c r="G200" s="17" t="s">
        <v>11139</v>
      </c>
      <c r="H200" s="17">
        <v>1211800634</v>
      </c>
    </row>
    <row r="201" spans="1:8" ht="39.9" customHeight="1" x14ac:dyDescent="0.2">
      <c r="A201" s="57">
        <v>34</v>
      </c>
      <c r="B201" s="17" t="s">
        <v>11214</v>
      </c>
      <c r="C201" s="284" t="s">
        <v>11215</v>
      </c>
      <c r="D201" s="253" t="s">
        <v>1362</v>
      </c>
      <c r="E201" s="17">
        <v>2018.8</v>
      </c>
      <c r="F201" s="17" t="s">
        <v>11109</v>
      </c>
      <c r="G201" s="17" t="s">
        <v>11140</v>
      </c>
      <c r="H201" s="17">
        <v>1211800642</v>
      </c>
    </row>
    <row r="202" spans="1:8" ht="39.9" customHeight="1" x14ac:dyDescent="0.2">
      <c r="A202" s="57">
        <v>35</v>
      </c>
      <c r="B202" s="17" t="s">
        <v>11216</v>
      </c>
      <c r="C202" s="284" t="s">
        <v>11217</v>
      </c>
      <c r="D202" s="284" t="s">
        <v>1884</v>
      </c>
      <c r="E202" s="17">
        <v>2018.4</v>
      </c>
      <c r="F202" s="17" t="s">
        <v>11109</v>
      </c>
      <c r="G202" s="17" t="s">
        <v>11141</v>
      </c>
      <c r="H202" s="17">
        <v>1211800659</v>
      </c>
    </row>
    <row r="203" spans="1:8" ht="39.9" customHeight="1" x14ac:dyDescent="0.2">
      <c r="A203" s="57">
        <v>36</v>
      </c>
      <c r="B203" s="17" t="s">
        <v>11218</v>
      </c>
      <c r="C203" s="284" t="s">
        <v>11219</v>
      </c>
      <c r="D203" s="284" t="s">
        <v>11220</v>
      </c>
      <c r="E203" s="17">
        <v>2018.3</v>
      </c>
      <c r="F203" s="17" t="s">
        <v>11109</v>
      </c>
      <c r="G203" s="17" t="s">
        <v>11142</v>
      </c>
      <c r="H203" s="17">
        <v>1211800667</v>
      </c>
    </row>
    <row r="204" spans="1:8" ht="39.9" customHeight="1" x14ac:dyDescent="0.2">
      <c r="A204" s="57">
        <v>37</v>
      </c>
      <c r="B204" s="237" t="s">
        <v>11221</v>
      </c>
      <c r="C204" s="284" t="s">
        <v>11222</v>
      </c>
      <c r="D204" s="253" t="s">
        <v>233</v>
      </c>
      <c r="E204" s="17">
        <v>2019.2</v>
      </c>
      <c r="F204" s="17" t="s">
        <v>11109</v>
      </c>
      <c r="G204" s="17" t="s">
        <v>11143</v>
      </c>
      <c r="H204" s="17">
        <v>1211800675</v>
      </c>
    </row>
    <row r="205" spans="1:8" ht="39.9" customHeight="1" x14ac:dyDescent="0.2">
      <c r="A205" s="57">
        <v>38</v>
      </c>
      <c r="B205" s="17" t="s">
        <v>11223</v>
      </c>
      <c r="C205" s="284" t="s">
        <v>11224</v>
      </c>
      <c r="D205" s="253" t="s">
        <v>11225</v>
      </c>
      <c r="E205" s="17">
        <v>2018.7</v>
      </c>
      <c r="F205" s="17" t="s">
        <v>11109</v>
      </c>
      <c r="G205" s="17" t="s">
        <v>11144</v>
      </c>
      <c r="H205" s="17">
        <v>1211800683</v>
      </c>
    </row>
    <row r="206" spans="1:8" ht="39.9" customHeight="1" x14ac:dyDescent="0.2">
      <c r="A206" s="57">
        <v>39</v>
      </c>
      <c r="B206" s="17" t="s">
        <v>11226</v>
      </c>
      <c r="C206" s="284" t="s">
        <v>11227</v>
      </c>
      <c r="D206" s="253" t="s">
        <v>11228</v>
      </c>
      <c r="E206" s="17" t="s">
        <v>11230</v>
      </c>
      <c r="F206" s="17" t="s">
        <v>11109</v>
      </c>
      <c r="G206" s="17" t="s">
        <v>11145</v>
      </c>
      <c r="H206" s="17">
        <v>1211800691</v>
      </c>
    </row>
    <row r="207" spans="1:8" ht="39.9" customHeight="1" x14ac:dyDescent="0.2">
      <c r="A207" s="57">
        <v>40</v>
      </c>
      <c r="B207" s="17" t="s">
        <v>11229</v>
      </c>
      <c r="C207" s="284" t="s">
        <v>11227</v>
      </c>
      <c r="D207" s="253" t="s">
        <v>11228</v>
      </c>
      <c r="E207" s="17">
        <v>2018.11</v>
      </c>
      <c r="F207" s="17" t="s">
        <v>11109</v>
      </c>
      <c r="G207" s="17" t="s">
        <v>11146</v>
      </c>
      <c r="H207" s="17">
        <v>1211800709</v>
      </c>
    </row>
    <row r="208" spans="1:8" ht="39.9" customHeight="1" x14ac:dyDescent="0.2">
      <c r="A208" s="57">
        <v>41</v>
      </c>
      <c r="B208" s="17" t="s">
        <v>11231</v>
      </c>
      <c r="C208" s="284" t="s">
        <v>11232</v>
      </c>
      <c r="D208" s="253" t="s">
        <v>11228</v>
      </c>
      <c r="E208" s="17">
        <v>2018.9</v>
      </c>
      <c r="F208" s="17" t="s">
        <v>11109</v>
      </c>
      <c r="G208" s="17" t="s">
        <v>11147</v>
      </c>
      <c r="H208" s="17">
        <v>1211800717</v>
      </c>
    </row>
    <row r="209" spans="1:8" ht="39.9" customHeight="1" x14ac:dyDescent="0.2">
      <c r="A209" s="57">
        <v>42</v>
      </c>
      <c r="B209" s="17" t="s">
        <v>11233</v>
      </c>
      <c r="C209" s="284" t="s">
        <v>11234</v>
      </c>
      <c r="D209" s="253" t="s">
        <v>11235</v>
      </c>
      <c r="E209" s="17">
        <v>2018.9</v>
      </c>
      <c r="F209" s="17" t="s">
        <v>11109</v>
      </c>
      <c r="G209" s="17" t="s">
        <v>11148</v>
      </c>
      <c r="H209" s="17">
        <v>1211800725</v>
      </c>
    </row>
    <row r="210" spans="1:8" ht="39.9" customHeight="1" x14ac:dyDescent="0.2">
      <c r="A210" s="57">
        <v>43</v>
      </c>
      <c r="B210" s="17" t="s">
        <v>11236</v>
      </c>
      <c r="C210" s="284" t="s">
        <v>11237</v>
      </c>
      <c r="D210" s="253" t="s">
        <v>140</v>
      </c>
      <c r="E210" s="17">
        <v>2019.1</v>
      </c>
      <c r="F210" s="17" t="s">
        <v>11109</v>
      </c>
      <c r="G210" s="17" t="s">
        <v>11149</v>
      </c>
      <c r="H210" s="17">
        <v>1211800733</v>
      </c>
    </row>
    <row r="211" spans="1:8" ht="39.9" customHeight="1" x14ac:dyDescent="0.2">
      <c r="A211" s="57">
        <v>44</v>
      </c>
      <c r="B211" s="17" t="s">
        <v>11238</v>
      </c>
      <c r="C211" s="284" t="s">
        <v>11239</v>
      </c>
      <c r="D211" s="253" t="s">
        <v>1935</v>
      </c>
      <c r="E211" s="17">
        <v>2019.2</v>
      </c>
      <c r="F211" s="17" t="s">
        <v>11109</v>
      </c>
      <c r="G211" s="17" t="s">
        <v>11150</v>
      </c>
      <c r="H211" s="17">
        <v>1123904920</v>
      </c>
    </row>
    <row r="212" spans="1:8" ht="39.9" customHeight="1" x14ac:dyDescent="0.2">
      <c r="A212" s="57">
        <v>45</v>
      </c>
      <c r="B212" s="17" t="s">
        <v>11240</v>
      </c>
      <c r="C212" s="284" t="s">
        <v>11241</v>
      </c>
      <c r="D212" s="253" t="s">
        <v>243</v>
      </c>
      <c r="E212" s="17">
        <v>2019.4</v>
      </c>
      <c r="F212" s="17" t="s">
        <v>11109</v>
      </c>
      <c r="G212" s="17" t="s">
        <v>11151</v>
      </c>
      <c r="H212" s="17">
        <v>1211800741</v>
      </c>
    </row>
    <row r="213" spans="1:8" ht="39.9" customHeight="1" x14ac:dyDescent="0.2">
      <c r="A213" s="57">
        <v>46</v>
      </c>
      <c r="B213" s="17" t="s">
        <v>11242</v>
      </c>
      <c r="C213" s="284" t="s">
        <v>11243</v>
      </c>
      <c r="D213" s="253" t="s">
        <v>9361</v>
      </c>
      <c r="E213" s="17">
        <v>2015.4</v>
      </c>
      <c r="F213" s="17" t="s">
        <v>11109</v>
      </c>
      <c r="G213" s="17" t="s">
        <v>11152</v>
      </c>
      <c r="H213" s="17">
        <v>1211800758</v>
      </c>
    </row>
    <row r="214" spans="1:8" ht="39.9" customHeight="1" x14ac:dyDescent="0.2">
      <c r="B214" s="192" t="s">
        <v>18141</v>
      </c>
    </row>
    <row r="215" spans="1:8" ht="39.9" customHeight="1" x14ac:dyDescent="0.2">
      <c r="B215" s="78" t="s">
        <v>5362</v>
      </c>
      <c r="C215" s="78" t="s">
        <v>5363</v>
      </c>
      <c r="D215" s="78" t="s">
        <v>5364</v>
      </c>
      <c r="E215" s="78" t="s">
        <v>5365</v>
      </c>
      <c r="F215" s="465" t="s">
        <v>5366</v>
      </c>
      <c r="G215" s="78" t="s">
        <v>5368</v>
      </c>
      <c r="H215" s="78" t="s">
        <v>5367</v>
      </c>
    </row>
    <row r="216" spans="1:8" ht="39.9" customHeight="1" x14ac:dyDescent="0.15">
      <c r="A216" s="359">
        <v>1</v>
      </c>
      <c r="B216" s="449" t="s">
        <v>18142</v>
      </c>
      <c r="C216" s="449" t="s">
        <v>18187</v>
      </c>
      <c r="D216" s="449" t="s">
        <v>18231</v>
      </c>
      <c r="E216" s="463">
        <v>45901</v>
      </c>
      <c r="F216" s="17" t="s">
        <v>18266</v>
      </c>
      <c r="G216" s="453" t="s">
        <v>18267</v>
      </c>
      <c r="H216" s="464">
        <v>1124148345</v>
      </c>
    </row>
    <row r="217" spans="1:8" ht="39.9" customHeight="1" x14ac:dyDescent="0.15">
      <c r="A217" s="466">
        <v>2</v>
      </c>
      <c r="B217" s="449" t="s">
        <v>18143</v>
      </c>
      <c r="C217" s="449" t="s">
        <v>18188</v>
      </c>
      <c r="D217" s="449" t="s">
        <v>18232</v>
      </c>
      <c r="E217" s="463">
        <v>45413</v>
      </c>
      <c r="F217" s="17" t="s">
        <v>18266</v>
      </c>
      <c r="G217" s="453" t="s">
        <v>18268</v>
      </c>
      <c r="H217" s="464">
        <v>1124148352</v>
      </c>
    </row>
    <row r="218" spans="1:8" ht="39.9" customHeight="1" x14ac:dyDescent="0.15">
      <c r="A218" s="466">
        <v>3</v>
      </c>
      <c r="B218" s="449" t="s">
        <v>18144</v>
      </c>
      <c r="C218" s="449" t="s">
        <v>18189</v>
      </c>
      <c r="D218" s="449" t="s">
        <v>18233</v>
      </c>
      <c r="E218" s="463">
        <v>45658</v>
      </c>
      <c r="F218" s="17" t="s">
        <v>18265</v>
      </c>
      <c r="G218" s="453" t="s">
        <v>18269</v>
      </c>
      <c r="H218" s="464">
        <v>1124148360</v>
      </c>
    </row>
    <row r="219" spans="1:8" ht="39.9" customHeight="1" x14ac:dyDescent="0.15">
      <c r="A219" s="466">
        <v>4</v>
      </c>
      <c r="B219" s="449" t="s">
        <v>18145</v>
      </c>
      <c r="C219" s="449" t="s">
        <v>18190</v>
      </c>
      <c r="D219" s="449" t="s">
        <v>18234</v>
      </c>
      <c r="E219" s="463">
        <v>45839</v>
      </c>
      <c r="F219" s="17" t="s">
        <v>18265</v>
      </c>
      <c r="G219" s="453" t="s">
        <v>18270</v>
      </c>
      <c r="H219" s="464">
        <v>1124148378</v>
      </c>
    </row>
    <row r="220" spans="1:8" ht="39.9" customHeight="1" x14ac:dyDescent="0.15">
      <c r="A220" s="466">
        <v>5</v>
      </c>
      <c r="B220" s="449" t="s">
        <v>18146</v>
      </c>
      <c r="C220" s="449" t="s">
        <v>18191</v>
      </c>
      <c r="D220" s="449" t="s">
        <v>18235</v>
      </c>
      <c r="E220" s="463">
        <v>45748</v>
      </c>
      <c r="F220" s="17" t="s">
        <v>18265</v>
      </c>
      <c r="G220" s="453" t="s">
        <v>18271</v>
      </c>
      <c r="H220" s="464">
        <v>1124148386</v>
      </c>
    </row>
    <row r="221" spans="1:8" ht="39.9" customHeight="1" x14ac:dyDescent="0.15">
      <c r="A221" s="466">
        <v>6</v>
      </c>
      <c r="B221" s="449" t="s">
        <v>18147</v>
      </c>
      <c r="C221" s="449" t="s">
        <v>18192</v>
      </c>
      <c r="D221" s="449" t="s">
        <v>16992</v>
      </c>
      <c r="E221" s="453" t="s">
        <v>18252</v>
      </c>
      <c r="F221" s="17" t="s">
        <v>18265</v>
      </c>
      <c r="G221" s="453" t="s">
        <v>18272</v>
      </c>
      <c r="H221" s="464">
        <v>1124148394</v>
      </c>
    </row>
    <row r="222" spans="1:8" ht="39.9" customHeight="1" x14ac:dyDescent="0.15">
      <c r="A222" s="466">
        <v>7</v>
      </c>
      <c r="B222" s="449" t="s">
        <v>18148</v>
      </c>
      <c r="C222" s="449" t="s">
        <v>18193</v>
      </c>
      <c r="D222" s="449" t="s">
        <v>17107</v>
      </c>
      <c r="E222" s="453" t="s">
        <v>11536</v>
      </c>
      <c r="F222" s="17" t="s">
        <v>18265</v>
      </c>
      <c r="G222" s="453" t="s">
        <v>18273</v>
      </c>
      <c r="H222" s="464">
        <v>1212745887</v>
      </c>
    </row>
    <row r="223" spans="1:8" ht="39.9" customHeight="1" x14ac:dyDescent="0.15">
      <c r="A223" s="466">
        <v>8</v>
      </c>
      <c r="B223" s="449" t="s">
        <v>18149</v>
      </c>
      <c r="C223" s="449" t="s">
        <v>18194</v>
      </c>
      <c r="D223" s="449" t="s">
        <v>17107</v>
      </c>
      <c r="E223" s="463">
        <v>37530</v>
      </c>
      <c r="F223" s="17" t="s">
        <v>18265</v>
      </c>
      <c r="G223" s="453" t="s">
        <v>18274</v>
      </c>
      <c r="H223" s="464">
        <v>1212745895</v>
      </c>
    </row>
    <row r="224" spans="1:8" ht="39.9" customHeight="1" x14ac:dyDescent="0.15">
      <c r="A224" s="466">
        <v>9</v>
      </c>
      <c r="B224" s="449" t="s">
        <v>18150</v>
      </c>
      <c r="C224" s="449" t="s">
        <v>18195</v>
      </c>
      <c r="D224" s="449" t="s">
        <v>17124</v>
      </c>
      <c r="E224" s="453" t="s">
        <v>18253</v>
      </c>
      <c r="F224" s="17" t="s">
        <v>18265</v>
      </c>
      <c r="G224" s="453" t="s">
        <v>18275</v>
      </c>
      <c r="H224" s="464">
        <v>1212745903</v>
      </c>
    </row>
    <row r="225" spans="1:8" ht="39.9" customHeight="1" x14ac:dyDescent="0.15">
      <c r="A225" s="466">
        <v>10</v>
      </c>
      <c r="B225" s="449" t="s">
        <v>18151</v>
      </c>
      <c r="C225" s="449" t="s">
        <v>18196</v>
      </c>
      <c r="D225" s="449" t="s">
        <v>18236</v>
      </c>
      <c r="E225" s="453" t="s">
        <v>14263</v>
      </c>
      <c r="F225" s="17" t="s">
        <v>18265</v>
      </c>
      <c r="G225" s="453" t="s">
        <v>18276</v>
      </c>
      <c r="H225" s="464">
        <v>1212745911</v>
      </c>
    </row>
    <row r="226" spans="1:8" ht="39.9" customHeight="1" x14ac:dyDescent="0.15">
      <c r="A226" s="466">
        <v>11</v>
      </c>
      <c r="B226" s="449" t="s">
        <v>18152</v>
      </c>
      <c r="C226" s="449" t="s">
        <v>18197</v>
      </c>
      <c r="D226" s="449" t="s">
        <v>18237</v>
      </c>
      <c r="E226" s="453" t="s">
        <v>18254</v>
      </c>
      <c r="F226" s="17" t="s">
        <v>18265</v>
      </c>
      <c r="G226" s="453" t="s">
        <v>18277</v>
      </c>
      <c r="H226" s="464">
        <v>1212745929</v>
      </c>
    </row>
    <row r="227" spans="1:8" ht="39.9" customHeight="1" x14ac:dyDescent="0.15">
      <c r="A227" s="466">
        <v>12</v>
      </c>
      <c r="B227" s="449" t="s">
        <v>18153</v>
      </c>
      <c r="C227" s="449" t="s">
        <v>18198</v>
      </c>
      <c r="D227" s="449" t="s">
        <v>18238</v>
      </c>
      <c r="E227" s="453" t="s">
        <v>18255</v>
      </c>
      <c r="F227" s="17" t="s">
        <v>18265</v>
      </c>
      <c r="G227" s="453" t="s">
        <v>18278</v>
      </c>
      <c r="H227" s="464">
        <v>1212745937</v>
      </c>
    </row>
    <row r="228" spans="1:8" ht="39.9" customHeight="1" x14ac:dyDescent="0.15">
      <c r="A228" s="466">
        <v>13</v>
      </c>
      <c r="B228" s="449" t="s">
        <v>18154</v>
      </c>
      <c r="C228" s="449" t="s">
        <v>18199</v>
      </c>
      <c r="D228" s="449" t="s">
        <v>18239</v>
      </c>
      <c r="E228" s="453" t="s">
        <v>17148</v>
      </c>
      <c r="F228" s="17" t="s">
        <v>18265</v>
      </c>
      <c r="G228" s="453" t="s">
        <v>18279</v>
      </c>
      <c r="H228" s="464">
        <v>1212745945</v>
      </c>
    </row>
    <row r="229" spans="1:8" ht="39.9" customHeight="1" x14ac:dyDescent="0.15">
      <c r="A229" s="466">
        <v>14</v>
      </c>
      <c r="B229" s="449" t="s">
        <v>18155</v>
      </c>
      <c r="C229" s="449" t="s">
        <v>18200</v>
      </c>
      <c r="D229" s="449" t="s">
        <v>17431</v>
      </c>
      <c r="E229" s="453" t="s">
        <v>8936</v>
      </c>
      <c r="F229" s="17" t="s">
        <v>18265</v>
      </c>
      <c r="G229" s="453" t="s">
        <v>18280</v>
      </c>
      <c r="H229" s="464">
        <v>1212745952</v>
      </c>
    </row>
    <row r="230" spans="1:8" ht="39.9" customHeight="1" x14ac:dyDescent="0.15">
      <c r="A230" s="466">
        <v>15</v>
      </c>
      <c r="B230" s="449" t="s">
        <v>18156</v>
      </c>
      <c r="C230" s="449" t="s">
        <v>18201</v>
      </c>
      <c r="D230" s="449" t="s">
        <v>18240</v>
      </c>
      <c r="E230" s="453" t="s">
        <v>18256</v>
      </c>
      <c r="F230" s="17" t="s">
        <v>18265</v>
      </c>
      <c r="G230" s="453" t="s">
        <v>18281</v>
      </c>
      <c r="H230" s="464">
        <v>1212745960</v>
      </c>
    </row>
    <row r="231" spans="1:8" ht="39.9" customHeight="1" x14ac:dyDescent="0.15">
      <c r="A231" s="466">
        <v>16</v>
      </c>
      <c r="B231" s="449" t="s">
        <v>18157</v>
      </c>
      <c r="C231" s="449" t="s">
        <v>18202</v>
      </c>
      <c r="D231" s="449" t="s">
        <v>17870</v>
      </c>
      <c r="E231" s="453" t="s">
        <v>18257</v>
      </c>
      <c r="F231" s="17" t="s">
        <v>18265</v>
      </c>
      <c r="G231" s="453" t="s">
        <v>18282</v>
      </c>
      <c r="H231" s="464">
        <v>1212745978</v>
      </c>
    </row>
    <row r="232" spans="1:8" ht="39.9" customHeight="1" x14ac:dyDescent="0.15">
      <c r="A232" s="466">
        <v>17</v>
      </c>
      <c r="B232" s="449" t="s">
        <v>18158</v>
      </c>
      <c r="C232" s="449" t="s">
        <v>18203</v>
      </c>
      <c r="D232" s="449" t="s">
        <v>17107</v>
      </c>
      <c r="E232" s="453" t="s">
        <v>17884</v>
      </c>
      <c r="F232" s="17" t="s">
        <v>18265</v>
      </c>
      <c r="G232" s="453" t="s">
        <v>18283</v>
      </c>
      <c r="H232" s="464">
        <v>1212745986</v>
      </c>
    </row>
    <row r="233" spans="1:8" ht="39.9" customHeight="1" x14ac:dyDescent="0.15">
      <c r="A233" s="466">
        <v>18</v>
      </c>
      <c r="B233" s="449" t="s">
        <v>18159</v>
      </c>
      <c r="C233" s="449" t="s">
        <v>18204</v>
      </c>
      <c r="D233" s="449" t="s">
        <v>17107</v>
      </c>
      <c r="E233" s="453" t="s">
        <v>18257</v>
      </c>
      <c r="F233" s="17" t="s">
        <v>18265</v>
      </c>
      <c r="G233" s="453" t="s">
        <v>18284</v>
      </c>
      <c r="H233" s="464">
        <v>1212745994</v>
      </c>
    </row>
    <row r="234" spans="1:8" ht="39.9" customHeight="1" x14ac:dyDescent="0.15">
      <c r="A234" s="466">
        <v>19</v>
      </c>
      <c r="B234" s="449" t="s">
        <v>18160</v>
      </c>
      <c r="C234" s="449" t="s">
        <v>18205</v>
      </c>
      <c r="D234" s="449" t="s">
        <v>17046</v>
      </c>
      <c r="E234" s="453" t="s">
        <v>18257</v>
      </c>
      <c r="F234" s="17" t="s">
        <v>18265</v>
      </c>
      <c r="G234" s="453" t="s">
        <v>18285</v>
      </c>
      <c r="H234" s="464">
        <v>1212746000</v>
      </c>
    </row>
    <row r="235" spans="1:8" ht="39.9" customHeight="1" x14ac:dyDescent="0.15">
      <c r="A235" s="466">
        <v>20</v>
      </c>
      <c r="B235" s="449" t="s">
        <v>18161</v>
      </c>
      <c r="C235" s="449" t="s">
        <v>18206</v>
      </c>
      <c r="D235" s="449" t="s">
        <v>18241</v>
      </c>
      <c r="E235" s="453" t="s">
        <v>13980</v>
      </c>
      <c r="F235" s="17" t="s">
        <v>18265</v>
      </c>
      <c r="G235" s="453" t="s">
        <v>18286</v>
      </c>
      <c r="H235" s="464">
        <v>1212746018</v>
      </c>
    </row>
    <row r="236" spans="1:8" ht="39.9" customHeight="1" x14ac:dyDescent="0.15">
      <c r="A236" s="466">
        <v>21</v>
      </c>
      <c r="B236" s="449" t="s">
        <v>18162</v>
      </c>
      <c r="C236" s="449" t="s">
        <v>18207</v>
      </c>
      <c r="D236" s="449" t="s">
        <v>17441</v>
      </c>
      <c r="E236" s="453" t="s">
        <v>17149</v>
      </c>
      <c r="F236" s="17" t="s">
        <v>18265</v>
      </c>
      <c r="G236" s="453" t="s">
        <v>18287</v>
      </c>
      <c r="H236" s="464">
        <v>1212746026</v>
      </c>
    </row>
    <row r="237" spans="1:8" ht="39.9" customHeight="1" x14ac:dyDescent="0.15">
      <c r="A237" s="466">
        <v>22</v>
      </c>
      <c r="B237" s="449" t="s">
        <v>18163</v>
      </c>
      <c r="C237" s="449" t="s">
        <v>18208</v>
      </c>
      <c r="D237" s="449" t="s">
        <v>17441</v>
      </c>
      <c r="E237" s="453" t="s">
        <v>17145</v>
      </c>
      <c r="F237" s="17" t="s">
        <v>18265</v>
      </c>
      <c r="G237" s="453" t="s">
        <v>18288</v>
      </c>
      <c r="H237" s="464">
        <v>1212746034</v>
      </c>
    </row>
    <row r="238" spans="1:8" ht="39.9" customHeight="1" x14ac:dyDescent="0.15">
      <c r="A238" s="466">
        <v>23</v>
      </c>
      <c r="B238" s="449" t="s">
        <v>18164</v>
      </c>
      <c r="C238" s="449" t="s">
        <v>18209</v>
      </c>
      <c r="D238" s="449" t="s">
        <v>18242</v>
      </c>
      <c r="E238" s="453" t="s">
        <v>17662</v>
      </c>
      <c r="F238" s="17" t="s">
        <v>18265</v>
      </c>
      <c r="G238" s="453" t="s">
        <v>18289</v>
      </c>
      <c r="H238" s="464">
        <v>1212746042</v>
      </c>
    </row>
    <row r="239" spans="1:8" ht="39.9" customHeight="1" x14ac:dyDescent="0.15">
      <c r="A239" s="466">
        <v>24</v>
      </c>
      <c r="B239" s="449" t="s">
        <v>18165</v>
      </c>
      <c r="C239" s="449" t="s">
        <v>18210</v>
      </c>
      <c r="D239" s="449" t="s">
        <v>17446</v>
      </c>
      <c r="E239" s="453" t="s">
        <v>17399</v>
      </c>
      <c r="F239" s="17" t="s">
        <v>18265</v>
      </c>
      <c r="G239" s="453" t="s">
        <v>18290</v>
      </c>
      <c r="H239" s="464">
        <v>1212746059</v>
      </c>
    </row>
    <row r="240" spans="1:8" ht="39.9" customHeight="1" x14ac:dyDescent="0.15">
      <c r="A240" s="466">
        <v>25</v>
      </c>
      <c r="B240" s="449" t="s">
        <v>18166</v>
      </c>
      <c r="C240" s="449" t="s">
        <v>18210</v>
      </c>
      <c r="D240" s="449" t="s">
        <v>17446</v>
      </c>
      <c r="E240" s="453" t="s">
        <v>17399</v>
      </c>
      <c r="F240" s="17" t="s">
        <v>18265</v>
      </c>
      <c r="G240" s="453" t="s">
        <v>18291</v>
      </c>
      <c r="H240" s="464">
        <v>1212746067</v>
      </c>
    </row>
    <row r="241" spans="1:8" ht="39.9" customHeight="1" x14ac:dyDescent="0.15">
      <c r="A241" s="466">
        <v>26</v>
      </c>
      <c r="B241" s="449" t="s">
        <v>18167</v>
      </c>
      <c r="C241" s="449" t="s">
        <v>18211</v>
      </c>
      <c r="D241" s="449" t="s">
        <v>17127</v>
      </c>
      <c r="E241" s="463">
        <v>45566</v>
      </c>
      <c r="F241" s="17" t="s">
        <v>18265</v>
      </c>
      <c r="G241" s="453" t="s">
        <v>18292</v>
      </c>
      <c r="H241" s="464">
        <v>1212746075</v>
      </c>
    </row>
    <row r="242" spans="1:8" ht="39.9" customHeight="1" x14ac:dyDescent="0.15">
      <c r="A242" s="466">
        <v>27</v>
      </c>
      <c r="B242" s="449" t="s">
        <v>18168</v>
      </c>
      <c r="C242" s="449" t="s">
        <v>18212</v>
      </c>
      <c r="D242" s="449" t="s">
        <v>17046</v>
      </c>
      <c r="E242" s="453" t="s">
        <v>18258</v>
      </c>
      <c r="F242" s="17" t="s">
        <v>18265</v>
      </c>
      <c r="G242" s="453" t="s">
        <v>18293</v>
      </c>
      <c r="H242" s="464">
        <v>1212746083</v>
      </c>
    </row>
    <row r="243" spans="1:8" ht="39.9" customHeight="1" x14ac:dyDescent="0.15">
      <c r="A243" s="466">
        <v>28</v>
      </c>
      <c r="B243" s="449" t="s">
        <v>18169</v>
      </c>
      <c r="C243" s="449" t="s">
        <v>18213</v>
      </c>
      <c r="D243" s="449" t="s">
        <v>16870</v>
      </c>
      <c r="E243" s="453" t="s">
        <v>18259</v>
      </c>
      <c r="F243" s="17" t="s">
        <v>18265</v>
      </c>
      <c r="G243" s="453" t="s">
        <v>18294</v>
      </c>
      <c r="H243" s="464">
        <v>1212746091</v>
      </c>
    </row>
    <row r="244" spans="1:8" ht="39.9" customHeight="1" x14ac:dyDescent="0.15">
      <c r="A244" s="466">
        <v>29</v>
      </c>
      <c r="B244" s="449" t="s">
        <v>18170</v>
      </c>
      <c r="C244" s="449" t="s">
        <v>18214</v>
      </c>
      <c r="D244" s="449" t="s">
        <v>17431</v>
      </c>
      <c r="E244" s="453" t="s">
        <v>18252</v>
      </c>
      <c r="F244" s="17" t="s">
        <v>18265</v>
      </c>
      <c r="G244" s="453" t="s">
        <v>18295</v>
      </c>
      <c r="H244" s="464">
        <v>1212746109</v>
      </c>
    </row>
    <row r="245" spans="1:8" ht="39.9" customHeight="1" x14ac:dyDescent="0.15">
      <c r="A245" s="466">
        <v>30</v>
      </c>
      <c r="B245" s="449" t="s">
        <v>18171</v>
      </c>
      <c r="C245" s="449" t="s">
        <v>18215</v>
      </c>
      <c r="D245" s="449" t="s">
        <v>18239</v>
      </c>
      <c r="E245" s="453" t="s">
        <v>17143</v>
      </c>
      <c r="F245" s="17" t="s">
        <v>18265</v>
      </c>
      <c r="G245" s="453" t="s">
        <v>18296</v>
      </c>
      <c r="H245" s="464">
        <v>1212746117</v>
      </c>
    </row>
    <row r="246" spans="1:8" ht="39.9" customHeight="1" x14ac:dyDescent="0.15">
      <c r="A246" s="466">
        <v>31</v>
      </c>
      <c r="B246" s="449" t="s">
        <v>18172</v>
      </c>
      <c r="C246" s="449" t="s">
        <v>18216</v>
      </c>
      <c r="D246" s="449" t="s">
        <v>18243</v>
      </c>
      <c r="E246" s="453" t="s">
        <v>17145</v>
      </c>
      <c r="F246" s="17" t="s">
        <v>18265</v>
      </c>
      <c r="G246" s="453" t="s">
        <v>18297</v>
      </c>
      <c r="H246" s="464">
        <v>1212746125</v>
      </c>
    </row>
    <row r="247" spans="1:8" ht="39.9" customHeight="1" x14ac:dyDescent="0.15">
      <c r="A247" s="466">
        <v>32</v>
      </c>
      <c r="B247" s="449" t="s">
        <v>18173</v>
      </c>
      <c r="C247" s="449" t="s">
        <v>18217</v>
      </c>
      <c r="D247" s="449" t="s">
        <v>18244</v>
      </c>
      <c r="E247" s="453" t="s">
        <v>17662</v>
      </c>
      <c r="F247" s="17" t="s">
        <v>18265</v>
      </c>
      <c r="G247" s="453" t="s">
        <v>18298</v>
      </c>
      <c r="H247" s="464">
        <v>1212746133</v>
      </c>
    </row>
    <row r="248" spans="1:8" ht="39.9" customHeight="1" x14ac:dyDescent="0.15">
      <c r="A248" s="466">
        <v>33</v>
      </c>
      <c r="B248" s="449" t="s">
        <v>18174</v>
      </c>
      <c r="C248" s="449" t="s">
        <v>18218</v>
      </c>
      <c r="D248" s="449" t="s">
        <v>18245</v>
      </c>
      <c r="E248" s="453" t="s">
        <v>18260</v>
      </c>
      <c r="F248" s="17" t="s">
        <v>18265</v>
      </c>
      <c r="G248" s="453" t="s">
        <v>18299</v>
      </c>
      <c r="H248" s="464">
        <v>1212746141</v>
      </c>
    </row>
    <row r="249" spans="1:8" ht="39.9" customHeight="1" x14ac:dyDescent="0.15">
      <c r="A249" s="466">
        <v>34</v>
      </c>
      <c r="B249" s="449" t="s">
        <v>18175</v>
      </c>
      <c r="C249" s="449" t="s">
        <v>18219</v>
      </c>
      <c r="D249" s="449" t="s">
        <v>17869</v>
      </c>
      <c r="E249" s="453" t="s">
        <v>18261</v>
      </c>
      <c r="F249" s="17" t="s">
        <v>18265</v>
      </c>
      <c r="G249" s="453" t="s">
        <v>18300</v>
      </c>
      <c r="H249" s="464">
        <v>1212746158</v>
      </c>
    </row>
    <row r="250" spans="1:8" ht="39.9" customHeight="1" x14ac:dyDescent="0.15">
      <c r="A250" s="466">
        <v>35</v>
      </c>
      <c r="B250" s="449" t="s">
        <v>18176</v>
      </c>
      <c r="C250" s="449" t="s">
        <v>18220</v>
      </c>
      <c r="D250" s="449" t="s">
        <v>18246</v>
      </c>
      <c r="E250" s="453" t="s">
        <v>17662</v>
      </c>
      <c r="F250" s="17" t="s">
        <v>18265</v>
      </c>
      <c r="G250" s="453" t="s">
        <v>18301</v>
      </c>
      <c r="H250" s="464">
        <v>1212746166</v>
      </c>
    </row>
    <row r="251" spans="1:8" ht="39.9" customHeight="1" x14ac:dyDescent="0.15">
      <c r="A251" s="466">
        <v>36</v>
      </c>
      <c r="B251" s="449" t="s">
        <v>18177</v>
      </c>
      <c r="C251" s="449" t="s">
        <v>18221</v>
      </c>
      <c r="D251" s="449" t="s">
        <v>18247</v>
      </c>
      <c r="E251" s="453" t="s">
        <v>18262</v>
      </c>
      <c r="F251" s="17" t="s">
        <v>18265</v>
      </c>
      <c r="G251" s="453" t="s">
        <v>18302</v>
      </c>
      <c r="H251" s="464">
        <v>1212746174</v>
      </c>
    </row>
    <row r="252" spans="1:8" ht="39.9" customHeight="1" x14ac:dyDescent="0.15">
      <c r="A252" s="466">
        <v>37</v>
      </c>
      <c r="B252" s="449" t="s">
        <v>18178</v>
      </c>
      <c r="C252" s="449" t="s">
        <v>18222</v>
      </c>
      <c r="D252" s="449" t="s">
        <v>18248</v>
      </c>
      <c r="E252" s="453" t="s">
        <v>11533</v>
      </c>
      <c r="F252" s="17" t="s">
        <v>18265</v>
      </c>
      <c r="G252" s="453" t="s">
        <v>18303</v>
      </c>
      <c r="H252" s="464">
        <v>1212746182</v>
      </c>
    </row>
    <row r="253" spans="1:8" ht="39.9" customHeight="1" x14ac:dyDescent="0.15">
      <c r="A253" s="466">
        <v>38</v>
      </c>
      <c r="B253" s="449" t="s">
        <v>18179</v>
      </c>
      <c r="C253" s="449" t="s">
        <v>18223</v>
      </c>
      <c r="D253" s="449" t="s">
        <v>17124</v>
      </c>
      <c r="E253" s="453" t="s">
        <v>18254</v>
      </c>
      <c r="F253" s="17" t="s">
        <v>18265</v>
      </c>
      <c r="G253" s="453" t="s">
        <v>18304</v>
      </c>
      <c r="H253" s="464">
        <v>1212746190</v>
      </c>
    </row>
    <row r="254" spans="1:8" ht="39.9" customHeight="1" x14ac:dyDescent="0.15">
      <c r="A254" s="466">
        <v>39</v>
      </c>
      <c r="B254" s="449" t="s">
        <v>18180</v>
      </c>
      <c r="C254" s="449" t="s">
        <v>18224</v>
      </c>
      <c r="D254" s="449" t="s">
        <v>18239</v>
      </c>
      <c r="E254" s="463">
        <v>45566</v>
      </c>
      <c r="F254" s="17" t="s">
        <v>18265</v>
      </c>
      <c r="G254" s="453" t="s">
        <v>18305</v>
      </c>
      <c r="H254" s="464">
        <v>1212746208</v>
      </c>
    </row>
    <row r="255" spans="1:8" ht="39.9" customHeight="1" x14ac:dyDescent="0.15">
      <c r="A255" s="466">
        <v>40</v>
      </c>
      <c r="B255" s="449" t="s">
        <v>18181</v>
      </c>
      <c r="C255" s="449" t="s">
        <v>18225</v>
      </c>
      <c r="D255" s="449" t="s">
        <v>17446</v>
      </c>
      <c r="E255" s="453" t="s">
        <v>18263</v>
      </c>
      <c r="F255" s="17" t="s">
        <v>18265</v>
      </c>
      <c r="G255" s="453" t="s">
        <v>18306</v>
      </c>
      <c r="H255" s="464">
        <v>1212746216</v>
      </c>
    </row>
    <row r="256" spans="1:8" ht="39.9" customHeight="1" x14ac:dyDescent="0.15">
      <c r="A256" s="466">
        <v>41</v>
      </c>
      <c r="B256" s="449" t="s">
        <v>18182</v>
      </c>
      <c r="C256" s="449" t="s">
        <v>18226</v>
      </c>
      <c r="D256" s="449" t="s">
        <v>17124</v>
      </c>
      <c r="E256" s="453" t="s">
        <v>18264</v>
      </c>
      <c r="F256" s="17" t="s">
        <v>18265</v>
      </c>
      <c r="G256" s="453" t="s">
        <v>18307</v>
      </c>
      <c r="H256" s="464">
        <v>1212746224</v>
      </c>
    </row>
    <row r="257" spans="1:8" ht="39.9" customHeight="1" x14ac:dyDescent="0.15">
      <c r="A257" s="466">
        <v>42</v>
      </c>
      <c r="B257" s="449" t="s">
        <v>18183</v>
      </c>
      <c r="C257" s="449" t="s">
        <v>18227</v>
      </c>
      <c r="D257" s="449" t="s">
        <v>18249</v>
      </c>
      <c r="E257" s="453" t="s">
        <v>12345</v>
      </c>
      <c r="F257" s="17" t="s">
        <v>18265</v>
      </c>
      <c r="G257" s="453" t="s">
        <v>18308</v>
      </c>
      <c r="H257" s="464">
        <v>1212746232</v>
      </c>
    </row>
    <row r="258" spans="1:8" ht="39.9" customHeight="1" x14ac:dyDescent="0.15">
      <c r="A258" s="466">
        <v>43</v>
      </c>
      <c r="B258" s="449" t="s">
        <v>18184</v>
      </c>
      <c r="C258" s="449" t="s">
        <v>18228</v>
      </c>
      <c r="D258" s="449" t="s">
        <v>18250</v>
      </c>
      <c r="E258" s="453" t="s">
        <v>18263</v>
      </c>
      <c r="F258" s="17" t="s">
        <v>18265</v>
      </c>
      <c r="G258" s="453" t="s">
        <v>18309</v>
      </c>
      <c r="H258" s="464">
        <v>1212746240</v>
      </c>
    </row>
    <row r="259" spans="1:8" ht="39.9" customHeight="1" x14ac:dyDescent="0.15">
      <c r="A259" s="466">
        <v>44</v>
      </c>
      <c r="B259" s="449" t="s">
        <v>18185</v>
      </c>
      <c r="C259" s="449" t="s">
        <v>18229</v>
      </c>
      <c r="D259" s="449" t="s">
        <v>18251</v>
      </c>
      <c r="E259" s="453" t="s">
        <v>18252</v>
      </c>
      <c r="F259" s="17" t="s">
        <v>18265</v>
      </c>
      <c r="G259" s="453" t="s">
        <v>18310</v>
      </c>
      <c r="H259" s="464">
        <v>1212746257</v>
      </c>
    </row>
    <row r="260" spans="1:8" ht="39.9" customHeight="1" x14ac:dyDescent="0.15">
      <c r="A260" s="467">
        <v>45</v>
      </c>
      <c r="B260" s="449" t="s">
        <v>18186</v>
      </c>
      <c r="C260" s="449" t="s">
        <v>18230</v>
      </c>
      <c r="D260" s="449" t="s">
        <v>16975</v>
      </c>
      <c r="E260" s="453" t="s">
        <v>18257</v>
      </c>
      <c r="F260" s="17" t="s">
        <v>18265</v>
      </c>
      <c r="G260" s="453" t="s">
        <v>18311</v>
      </c>
      <c r="H260" s="464">
        <v>1212746265</v>
      </c>
    </row>
  </sheetData>
  <phoneticPr fontId="5"/>
  <pageMargins left="0.23622047244094491" right="0.23622047244094491" top="0.74803149606299213" bottom="0.74803149606299213" header="0.31496062992125984" footer="0.31496062992125984"/>
  <pageSetup paperSize="9" scale="10" orientation="portrait" r:id="rId1"/>
  <headerFooter>
    <oddHeader>&amp;C特別貸出用図書セット(朝の読書用セット　YA(高校生)用)</oddHeader>
  </headerFooter>
  <rowBreaks count="4" manualBreakCount="4">
    <brk id="58" max="8" man="1"/>
    <brk id="111" max="8" man="1"/>
    <brk id="165" max="8" man="1"/>
    <brk id="213" max="8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4"/>
  </sheetPr>
  <dimension ref="A1:H49"/>
  <sheetViews>
    <sheetView view="pageBreakPreview" zoomScale="70" zoomScaleNormal="70" zoomScaleSheetLayoutView="7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9.33203125" style="57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121</v>
      </c>
    </row>
    <row r="3" spans="1:8" ht="39.9" customHeight="1" thickBot="1" x14ac:dyDescent="0.25">
      <c r="A3" s="93"/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93">
        <v>1</v>
      </c>
      <c r="B4" s="17" t="s">
        <v>3733</v>
      </c>
      <c r="C4" s="17" t="s">
        <v>3734</v>
      </c>
      <c r="D4" s="17" t="s">
        <v>346</v>
      </c>
      <c r="E4" s="56">
        <v>40634</v>
      </c>
      <c r="F4" s="17" t="s">
        <v>765</v>
      </c>
      <c r="G4" s="17" t="s">
        <v>3975</v>
      </c>
      <c r="H4" s="17">
        <v>7180013646</v>
      </c>
    </row>
    <row r="5" spans="1:8" ht="39.9" customHeight="1" x14ac:dyDescent="0.2">
      <c r="A5" s="93">
        <v>2</v>
      </c>
      <c r="B5" s="17" t="s">
        <v>9354</v>
      </c>
      <c r="C5" s="17" t="s">
        <v>3735</v>
      </c>
      <c r="D5" s="17" t="s">
        <v>346</v>
      </c>
      <c r="E5" s="56">
        <v>40634</v>
      </c>
      <c r="F5" s="17" t="s">
        <v>765</v>
      </c>
      <c r="G5" s="17" t="s">
        <v>3976</v>
      </c>
      <c r="H5" s="17">
        <v>7180013653</v>
      </c>
    </row>
    <row r="6" spans="1:8" ht="39.9" customHeight="1" x14ac:dyDescent="0.2">
      <c r="A6" s="93">
        <v>3</v>
      </c>
      <c r="B6" s="17" t="s">
        <v>3736</v>
      </c>
      <c r="C6" s="17" t="s">
        <v>3737</v>
      </c>
      <c r="D6" s="17" t="s">
        <v>346</v>
      </c>
      <c r="E6" s="56">
        <v>40634</v>
      </c>
      <c r="F6" s="17" t="s">
        <v>765</v>
      </c>
      <c r="G6" s="17" t="s">
        <v>3977</v>
      </c>
      <c r="H6" s="17">
        <v>7180013661</v>
      </c>
    </row>
    <row r="7" spans="1:8" ht="39.9" customHeight="1" x14ac:dyDescent="0.2">
      <c r="A7" s="93">
        <v>4</v>
      </c>
      <c r="B7" s="17" t="s">
        <v>3738</v>
      </c>
      <c r="C7" s="17" t="s">
        <v>3735</v>
      </c>
      <c r="D7" s="17" t="s">
        <v>346</v>
      </c>
      <c r="E7" s="56">
        <v>40634</v>
      </c>
      <c r="F7" s="17" t="s">
        <v>765</v>
      </c>
      <c r="G7" s="17" t="s">
        <v>3978</v>
      </c>
      <c r="H7" s="17">
        <v>7180013679</v>
      </c>
    </row>
    <row r="8" spans="1:8" ht="39.9" customHeight="1" x14ac:dyDescent="0.2">
      <c r="A8" s="93">
        <v>5</v>
      </c>
      <c r="B8" s="17" t="s">
        <v>3739</v>
      </c>
      <c r="C8" s="17" t="s">
        <v>3737</v>
      </c>
      <c r="D8" s="17" t="s">
        <v>346</v>
      </c>
      <c r="E8" s="56">
        <v>40634</v>
      </c>
      <c r="F8" s="17" t="s">
        <v>765</v>
      </c>
      <c r="G8" s="17" t="s">
        <v>3979</v>
      </c>
      <c r="H8" s="17">
        <v>7180013687</v>
      </c>
    </row>
    <row r="9" spans="1:8" ht="39.9" customHeight="1" x14ac:dyDescent="0.2">
      <c r="A9" s="93">
        <v>6</v>
      </c>
      <c r="B9" s="17" t="s">
        <v>3740</v>
      </c>
      <c r="C9" s="17" t="s">
        <v>3741</v>
      </c>
      <c r="D9" s="17" t="s">
        <v>346</v>
      </c>
      <c r="E9" s="56">
        <v>40634</v>
      </c>
      <c r="F9" s="17" t="s">
        <v>765</v>
      </c>
      <c r="G9" s="17" t="s">
        <v>3980</v>
      </c>
      <c r="H9" s="17">
        <v>7180013695</v>
      </c>
    </row>
    <row r="10" spans="1:8" ht="39.9" customHeight="1" x14ac:dyDescent="0.2">
      <c r="B10" s="192" t="s">
        <v>122</v>
      </c>
    </row>
    <row r="11" spans="1:8" ht="39.9" customHeight="1" thickBot="1" x14ac:dyDescent="0.25">
      <c r="B11" s="13" t="s">
        <v>5362</v>
      </c>
      <c r="C11" s="13" t="s">
        <v>5363</v>
      </c>
      <c r="D11" s="13" t="s">
        <v>5364</v>
      </c>
      <c r="E11" s="13" t="s">
        <v>5365</v>
      </c>
      <c r="F11" s="13" t="s">
        <v>5366</v>
      </c>
      <c r="G11" s="13" t="s">
        <v>5368</v>
      </c>
      <c r="H11" s="13" t="s">
        <v>5367</v>
      </c>
    </row>
    <row r="12" spans="1:8" ht="39.9" customHeight="1" thickTop="1" x14ac:dyDescent="0.2">
      <c r="A12" s="57">
        <v>1</v>
      </c>
      <c r="B12" s="17" t="s">
        <v>3742</v>
      </c>
      <c r="C12" s="17"/>
      <c r="D12" s="17" t="s">
        <v>363</v>
      </c>
      <c r="E12" s="56">
        <v>40210</v>
      </c>
      <c r="F12" s="17" t="s">
        <v>765</v>
      </c>
      <c r="G12" s="17" t="s">
        <v>3981</v>
      </c>
      <c r="H12" s="17">
        <v>7180013794</v>
      </c>
    </row>
    <row r="13" spans="1:8" ht="39.9" customHeight="1" x14ac:dyDescent="0.2">
      <c r="A13" s="57">
        <v>2</v>
      </c>
      <c r="B13" s="17" t="s">
        <v>3743</v>
      </c>
      <c r="C13" s="17"/>
      <c r="D13" s="17" t="s">
        <v>363</v>
      </c>
      <c r="E13" s="56">
        <v>40210</v>
      </c>
      <c r="F13" s="17" t="s">
        <v>765</v>
      </c>
      <c r="G13" s="17" t="s">
        <v>3982</v>
      </c>
      <c r="H13" s="17">
        <v>7180013802</v>
      </c>
    </row>
    <row r="14" spans="1:8" ht="39.9" customHeight="1" x14ac:dyDescent="0.2">
      <c r="A14" s="57">
        <v>3</v>
      </c>
      <c r="B14" s="17" t="s">
        <v>3744</v>
      </c>
      <c r="C14" s="17"/>
      <c r="D14" s="17" t="s">
        <v>363</v>
      </c>
      <c r="E14" s="56">
        <v>40210</v>
      </c>
      <c r="F14" s="17" t="s">
        <v>765</v>
      </c>
      <c r="G14" s="17" t="s">
        <v>3983</v>
      </c>
      <c r="H14" s="17">
        <v>7180013810</v>
      </c>
    </row>
    <row r="15" spans="1:8" ht="39.9" customHeight="1" x14ac:dyDescent="0.2">
      <c r="A15" s="57">
        <v>4</v>
      </c>
      <c r="B15" s="78" t="s">
        <v>3745</v>
      </c>
      <c r="C15" s="78"/>
      <c r="D15" s="78" t="s">
        <v>363</v>
      </c>
      <c r="E15" s="233">
        <v>40210</v>
      </c>
      <c r="F15" s="78" t="s">
        <v>765</v>
      </c>
      <c r="G15" s="78" t="s">
        <v>3984</v>
      </c>
      <c r="H15" s="78">
        <v>7180013828</v>
      </c>
    </row>
    <row r="16" spans="1:8" ht="39.9" customHeight="1" x14ac:dyDescent="0.2">
      <c r="A16" s="57">
        <v>5</v>
      </c>
      <c r="B16" s="17" t="s">
        <v>3746</v>
      </c>
      <c r="C16" s="17"/>
      <c r="D16" s="17" t="s">
        <v>363</v>
      </c>
      <c r="E16" s="56">
        <v>40210</v>
      </c>
      <c r="F16" s="17" t="s">
        <v>765</v>
      </c>
      <c r="G16" s="17" t="s">
        <v>3985</v>
      </c>
      <c r="H16" s="17">
        <v>7180013836</v>
      </c>
    </row>
    <row r="17" spans="1:8" ht="39.9" customHeight="1" x14ac:dyDescent="0.2">
      <c r="A17" s="57">
        <v>6</v>
      </c>
      <c r="B17" s="17" t="s">
        <v>3747</v>
      </c>
      <c r="C17" s="17"/>
      <c r="D17" s="17" t="s">
        <v>363</v>
      </c>
      <c r="E17" s="56">
        <v>40210</v>
      </c>
      <c r="F17" s="17" t="s">
        <v>765</v>
      </c>
      <c r="G17" s="17" t="s">
        <v>3986</v>
      </c>
      <c r="H17" s="17">
        <v>7180013844</v>
      </c>
    </row>
    <row r="18" spans="1:8" ht="39.9" customHeight="1" x14ac:dyDescent="0.2">
      <c r="A18" s="57">
        <v>7</v>
      </c>
      <c r="B18" s="17" t="s">
        <v>3748</v>
      </c>
      <c r="C18" s="17"/>
      <c r="D18" s="17" t="s">
        <v>363</v>
      </c>
      <c r="E18" s="56">
        <v>40210</v>
      </c>
      <c r="F18" s="17" t="s">
        <v>765</v>
      </c>
      <c r="G18" s="17" t="s">
        <v>3987</v>
      </c>
      <c r="H18" s="17">
        <v>7180013851</v>
      </c>
    </row>
    <row r="19" spans="1:8" ht="39.9" customHeight="1" x14ac:dyDescent="0.2">
      <c r="B19" s="192" t="s">
        <v>8106</v>
      </c>
    </row>
    <row r="20" spans="1:8" ht="39.9" customHeight="1" thickBot="1" x14ac:dyDescent="0.25">
      <c r="B20" s="13" t="s">
        <v>5362</v>
      </c>
      <c r="C20" s="13" t="s">
        <v>5363</v>
      </c>
      <c r="D20" s="13" t="s">
        <v>5364</v>
      </c>
      <c r="E20" s="13" t="s">
        <v>5365</v>
      </c>
      <c r="F20" s="13" t="s">
        <v>5366</v>
      </c>
      <c r="G20" s="13" t="s">
        <v>5368</v>
      </c>
      <c r="H20" s="13" t="s">
        <v>5367</v>
      </c>
    </row>
    <row r="21" spans="1:8" ht="49.5" customHeight="1" thickTop="1" x14ac:dyDescent="0.2">
      <c r="A21" s="57">
        <v>1</v>
      </c>
      <c r="B21" s="17" t="s">
        <v>3772</v>
      </c>
      <c r="C21" s="17" t="s">
        <v>3773</v>
      </c>
      <c r="D21" s="17" t="s">
        <v>383</v>
      </c>
      <c r="E21" s="56">
        <v>40148</v>
      </c>
      <c r="F21" s="17" t="s">
        <v>765</v>
      </c>
      <c r="G21" s="17" t="s">
        <v>3999</v>
      </c>
      <c r="H21" s="17">
        <v>7180013869</v>
      </c>
    </row>
    <row r="22" spans="1:8" ht="49.5" customHeight="1" x14ac:dyDescent="0.2">
      <c r="A22" s="57">
        <v>2</v>
      </c>
      <c r="B22" s="17" t="s">
        <v>3774</v>
      </c>
      <c r="C22" s="17" t="s">
        <v>3775</v>
      </c>
      <c r="D22" s="17" t="s">
        <v>383</v>
      </c>
      <c r="E22" s="56">
        <v>40210</v>
      </c>
      <c r="F22" s="17" t="s">
        <v>765</v>
      </c>
      <c r="G22" s="17" t="s">
        <v>4000</v>
      </c>
      <c r="H22" s="17">
        <v>7180013877</v>
      </c>
    </row>
    <row r="23" spans="1:8" ht="39.9" customHeight="1" x14ac:dyDescent="0.2">
      <c r="B23" s="211" t="s">
        <v>8117</v>
      </c>
      <c r="C23" s="212"/>
      <c r="D23" s="212"/>
      <c r="E23" s="212"/>
      <c r="F23" s="212"/>
      <c r="G23" s="212"/>
      <c r="H23" s="212"/>
    </row>
    <row r="24" spans="1:8" ht="39.9" customHeight="1" x14ac:dyDescent="0.2">
      <c r="B24" s="119" t="s">
        <v>8118</v>
      </c>
      <c r="C24" s="119" t="s">
        <v>5363</v>
      </c>
      <c r="D24" s="119" t="s">
        <v>5364</v>
      </c>
      <c r="E24" s="119" t="s">
        <v>5365</v>
      </c>
      <c r="F24" s="119" t="s">
        <v>5366</v>
      </c>
      <c r="G24" s="119" t="s">
        <v>8119</v>
      </c>
      <c r="H24" s="119" t="s">
        <v>5367</v>
      </c>
    </row>
    <row r="25" spans="1:8" ht="39.9" customHeight="1" x14ac:dyDescent="0.2">
      <c r="A25" s="57">
        <v>1</v>
      </c>
      <c r="B25" s="88" t="s">
        <v>8107</v>
      </c>
      <c r="C25" s="88" t="s">
        <v>8108</v>
      </c>
      <c r="D25" s="88" t="s">
        <v>1373</v>
      </c>
      <c r="E25" s="332" t="s">
        <v>6971</v>
      </c>
      <c r="F25" s="88" t="s">
        <v>6947</v>
      </c>
      <c r="G25" s="88" t="s">
        <v>8109</v>
      </c>
      <c r="H25" s="88" t="s">
        <v>8114</v>
      </c>
    </row>
    <row r="26" spans="1:8" ht="39.9" customHeight="1" x14ac:dyDescent="0.2">
      <c r="A26" s="57">
        <v>2</v>
      </c>
      <c r="B26" s="88" t="s">
        <v>8110</v>
      </c>
      <c r="C26" s="88" t="s">
        <v>8108</v>
      </c>
      <c r="D26" s="88" t="s">
        <v>1373</v>
      </c>
      <c r="E26" s="332" t="s">
        <v>7041</v>
      </c>
      <c r="F26" s="88" t="s">
        <v>6947</v>
      </c>
      <c r="G26" s="88" t="s">
        <v>8111</v>
      </c>
      <c r="H26" s="88" t="s">
        <v>8115</v>
      </c>
    </row>
    <row r="27" spans="1:8" ht="39.9" customHeight="1" x14ac:dyDescent="0.2">
      <c r="A27" s="57">
        <v>3</v>
      </c>
      <c r="B27" s="88" t="s">
        <v>8112</v>
      </c>
      <c r="C27" s="88" t="s">
        <v>8108</v>
      </c>
      <c r="D27" s="88" t="s">
        <v>1373</v>
      </c>
      <c r="E27" s="332" t="s">
        <v>7041</v>
      </c>
      <c r="F27" s="88" t="s">
        <v>6947</v>
      </c>
      <c r="G27" s="88" t="s">
        <v>8113</v>
      </c>
      <c r="H27" s="88" t="s">
        <v>8116</v>
      </c>
    </row>
    <row r="28" spans="1:8" ht="39.9" customHeight="1" x14ac:dyDescent="0.2">
      <c r="B28" s="192" t="s">
        <v>123</v>
      </c>
    </row>
    <row r="29" spans="1:8" ht="39.9" customHeight="1" thickBot="1" x14ac:dyDescent="0.25">
      <c r="B29" s="13" t="s">
        <v>5362</v>
      </c>
      <c r="C29" s="13" t="s">
        <v>5363</v>
      </c>
      <c r="D29" s="13" t="s">
        <v>5364</v>
      </c>
      <c r="E29" s="13" t="s">
        <v>5365</v>
      </c>
      <c r="F29" s="13" t="s">
        <v>5366</v>
      </c>
      <c r="G29" s="13" t="s">
        <v>5368</v>
      </c>
      <c r="H29" s="13" t="s">
        <v>5367</v>
      </c>
    </row>
    <row r="30" spans="1:8" ht="51" customHeight="1" thickTop="1" x14ac:dyDescent="0.2">
      <c r="A30" s="57">
        <v>1</v>
      </c>
      <c r="B30" s="17" t="s">
        <v>3776</v>
      </c>
      <c r="C30" s="17" t="s">
        <v>3777</v>
      </c>
      <c r="D30" s="17" t="s">
        <v>1541</v>
      </c>
      <c r="E30" s="56">
        <v>40575</v>
      </c>
      <c r="F30" s="17" t="s">
        <v>765</v>
      </c>
      <c r="G30" s="17" t="s">
        <v>4001</v>
      </c>
      <c r="H30" s="17">
        <v>7180013703</v>
      </c>
    </row>
    <row r="31" spans="1:8" ht="51" customHeight="1" x14ac:dyDescent="0.2">
      <c r="A31" s="57">
        <v>2</v>
      </c>
      <c r="B31" s="17" t="s">
        <v>3778</v>
      </c>
      <c r="C31" s="17" t="s">
        <v>3777</v>
      </c>
      <c r="D31" s="17" t="s">
        <v>1541</v>
      </c>
      <c r="E31" s="56">
        <v>40603</v>
      </c>
      <c r="F31" s="17" t="s">
        <v>765</v>
      </c>
      <c r="G31" s="17" t="s">
        <v>4002</v>
      </c>
      <c r="H31" s="17">
        <v>7180013711</v>
      </c>
    </row>
    <row r="32" spans="1:8" ht="51" customHeight="1" x14ac:dyDescent="0.2">
      <c r="A32" s="57">
        <v>3</v>
      </c>
      <c r="B32" s="17" t="s">
        <v>3779</v>
      </c>
      <c r="C32" s="17" t="s">
        <v>3777</v>
      </c>
      <c r="D32" s="17" t="s">
        <v>1541</v>
      </c>
      <c r="E32" s="56">
        <v>40603</v>
      </c>
      <c r="F32" s="17" t="s">
        <v>765</v>
      </c>
      <c r="G32" s="17" t="s">
        <v>4003</v>
      </c>
      <c r="H32" s="17">
        <v>7180013729</v>
      </c>
    </row>
    <row r="33" spans="1:8" ht="51" customHeight="1" x14ac:dyDescent="0.2">
      <c r="A33" s="57">
        <v>4</v>
      </c>
      <c r="B33" s="17" t="s">
        <v>3780</v>
      </c>
      <c r="C33" s="17" t="s">
        <v>3781</v>
      </c>
      <c r="D33" s="17" t="s">
        <v>1541</v>
      </c>
      <c r="E33" s="56">
        <v>39539</v>
      </c>
      <c r="F33" s="17" t="s">
        <v>765</v>
      </c>
      <c r="G33" s="17" t="s">
        <v>4004</v>
      </c>
      <c r="H33" s="17">
        <v>7180013737</v>
      </c>
    </row>
    <row r="34" spans="1:8" ht="51" customHeight="1" x14ac:dyDescent="0.2">
      <c r="A34" s="57">
        <v>5</v>
      </c>
      <c r="B34" s="17" t="s">
        <v>3782</v>
      </c>
      <c r="C34" s="17" t="s">
        <v>3783</v>
      </c>
      <c r="D34" s="17" t="s">
        <v>403</v>
      </c>
      <c r="E34" s="56">
        <v>40575</v>
      </c>
      <c r="F34" s="17" t="s">
        <v>765</v>
      </c>
      <c r="G34" s="17" t="s">
        <v>4005</v>
      </c>
      <c r="H34" s="17">
        <v>7180013745</v>
      </c>
    </row>
    <row r="35" spans="1:8" ht="39.9" customHeight="1" x14ac:dyDescent="0.2">
      <c r="B35" s="192" t="s">
        <v>124</v>
      </c>
    </row>
    <row r="36" spans="1:8" ht="39.9" customHeight="1" thickBot="1" x14ac:dyDescent="0.25">
      <c r="B36" s="13" t="s">
        <v>5362</v>
      </c>
      <c r="C36" s="13" t="s">
        <v>5363</v>
      </c>
      <c r="D36" s="13" t="s">
        <v>5364</v>
      </c>
      <c r="E36" s="13" t="s">
        <v>5365</v>
      </c>
      <c r="F36" s="13" t="s">
        <v>5366</v>
      </c>
      <c r="G36" s="13" t="s">
        <v>5368</v>
      </c>
      <c r="H36" s="13" t="s">
        <v>5367</v>
      </c>
    </row>
    <row r="37" spans="1:8" ht="39.9" customHeight="1" thickTop="1" x14ac:dyDescent="0.2">
      <c r="A37" s="57">
        <v>1</v>
      </c>
      <c r="B37" s="17" t="s">
        <v>3784</v>
      </c>
      <c r="C37" s="17" t="s">
        <v>3785</v>
      </c>
      <c r="D37" s="17" t="s">
        <v>366</v>
      </c>
      <c r="E37" s="56">
        <v>40452</v>
      </c>
      <c r="F37" s="17" t="s">
        <v>765</v>
      </c>
      <c r="G37" s="17" t="s">
        <v>4006</v>
      </c>
      <c r="H37" s="17">
        <v>7180013752</v>
      </c>
    </row>
    <row r="38" spans="1:8" ht="39.9" customHeight="1" x14ac:dyDescent="0.2">
      <c r="A38" s="57">
        <v>2</v>
      </c>
      <c r="B38" s="78" t="s">
        <v>3786</v>
      </c>
      <c r="C38" s="78" t="s">
        <v>3785</v>
      </c>
      <c r="D38" s="78" t="s">
        <v>366</v>
      </c>
      <c r="E38" s="233">
        <v>40483</v>
      </c>
      <c r="F38" s="78" t="s">
        <v>765</v>
      </c>
      <c r="G38" s="78" t="s">
        <v>4007</v>
      </c>
      <c r="H38" s="78">
        <v>7180013760</v>
      </c>
    </row>
    <row r="39" spans="1:8" ht="39.9" customHeight="1" x14ac:dyDescent="0.2">
      <c r="A39" s="57">
        <v>3</v>
      </c>
      <c r="B39" s="17" t="s">
        <v>3787</v>
      </c>
      <c r="C39" s="17" t="s">
        <v>3785</v>
      </c>
      <c r="D39" s="17" t="s">
        <v>366</v>
      </c>
      <c r="E39" s="56">
        <v>40483</v>
      </c>
      <c r="F39" s="17" t="s">
        <v>765</v>
      </c>
      <c r="G39" s="17" t="s">
        <v>4008</v>
      </c>
      <c r="H39" s="17">
        <v>7180013778</v>
      </c>
    </row>
    <row r="40" spans="1:8" ht="39.9" customHeight="1" x14ac:dyDescent="0.2">
      <c r="A40" s="57">
        <v>4</v>
      </c>
      <c r="B40" s="17" t="s">
        <v>3788</v>
      </c>
      <c r="C40" s="17" t="s">
        <v>3789</v>
      </c>
      <c r="D40" s="17" t="s">
        <v>1541</v>
      </c>
      <c r="E40" s="56">
        <v>39873</v>
      </c>
      <c r="F40" s="17" t="s">
        <v>765</v>
      </c>
      <c r="G40" s="17" t="s">
        <v>4009</v>
      </c>
      <c r="H40" s="17">
        <v>7180013786</v>
      </c>
    </row>
    <row r="41" spans="1:8" ht="39.9" customHeight="1" x14ac:dyDescent="0.2">
      <c r="A41" s="57" t="s">
        <v>9353</v>
      </c>
      <c r="B41" s="477" t="s">
        <v>125</v>
      </c>
      <c r="C41" s="477"/>
    </row>
    <row r="42" spans="1:8" ht="39.9" customHeight="1" thickBot="1" x14ac:dyDescent="0.25">
      <c r="A42" s="93"/>
      <c r="B42" s="13" t="s">
        <v>5362</v>
      </c>
      <c r="C42" s="13" t="s">
        <v>5363</v>
      </c>
      <c r="D42" s="13" t="s">
        <v>5364</v>
      </c>
      <c r="E42" s="13" t="s">
        <v>5365</v>
      </c>
      <c r="F42" s="13" t="s">
        <v>5366</v>
      </c>
      <c r="G42" s="13" t="s">
        <v>5368</v>
      </c>
      <c r="H42" s="13" t="s">
        <v>5367</v>
      </c>
    </row>
    <row r="43" spans="1:8" ht="39.9" customHeight="1" thickTop="1" x14ac:dyDescent="0.2">
      <c r="A43" s="93">
        <v>1</v>
      </c>
      <c r="B43" s="17" t="s">
        <v>3790</v>
      </c>
      <c r="C43" s="17" t="s">
        <v>3791</v>
      </c>
      <c r="D43" s="17" t="s">
        <v>1111</v>
      </c>
      <c r="E43" s="17">
        <v>2013.2</v>
      </c>
      <c r="F43" s="17" t="s">
        <v>766</v>
      </c>
      <c r="G43" s="17" t="s">
        <v>4010</v>
      </c>
      <c r="H43" s="17">
        <v>7180018926</v>
      </c>
    </row>
    <row r="44" spans="1:8" ht="39.9" customHeight="1" x14ac:dyDescent="0.2">
      <c r="A44" s="93">
        <v>2</v>
      </c>
      <c r="B44" s="17" t="s">
        <v>3792</v>
      </c>
      <c r="C44" s="17" t="s">
        <v>3791</v>
      </c>
      <c r="D44" s="17" t="s">
        <v>1111</v>
      </c>
      <c r="E44" s="17">
        <v>2013.2</v>
      </c>
      <c r="F44" s="17" t="s">
        <v>766</v>
      </c>
      <c r="G44" s="17" t="s">
        <v>4011</v>
      </c>
      <c r="H44" s="17">
        <v>7180018934</v>
      </c>
    </row>
    <row r="45" spans="1:8" ht="39.9" customHeight="1" x14ac:dyDescent="0.2">
      <c r="A45" s="93">
        <v>3</v>
      </c>
      <c r="B45" s="17" t="s">
        <v>3793</v>
      </c>
      <c r="C45" s="17" t="s">
        <v>3791</v>
      </c>
      <c r="D45" s="17" t="s">
        <v>1111</v>
      </c>
      <c r="E45" s="17">
        <v>2013.2</v>
      </c>
      <c r="F45" s="17" t="s">
        <v>766</v>
      </c>
      <c r="G45" s="17" t="s">
        <v>4012</v>
      </c>
      <c r="H45" s="17">
        <v>7180018942</v>
      </c>
    </row>
    <row r="46" spans="1:8" ht="39.9" customHeight="1" x14ac:dyDescent="0.2">
      <c r="A46" s="93">
        <v>4</v>
      </c>
      <c r="B46" s="17" t="s">
        <v>3794</v>
      </c>
      <c r="C46" s="17" t="s">
        <v>3791</v>
      </c>
      <c r="D46" s="17" t="s">
        <v>1111</v>
      </c>
      <c r="E46" s="17">
        <v>2013.2</v>
      </c>
      <c r="F46" s="17" t="s">
        <v>766</v>
      </c>
      <c r="G46" s="17" t="s">
        <v>4013</v>
      </c>
      <c r="H46" s="17">
        <v>7180018959</v>
      </c>
    </row>
    <row r="47" spans="1:8" ht="39.9" customHeight="1" x14ac:dyDescent="0.2">
      <c r="A47" s="93">
        <v>5</v>
      </c>
      <c r="B47" s="17" t="s">
        <v>3795</v>
      </c>
      <c r="C47" s="17" t="s">
        <v>3791</v>
      </c>
      <c r="D47" s="17" t="s">
        <v>1111</v>
      </c>
      <c r="E47" s="17">
        <v>2013.2</v>
      </c>
      <c r="F47" s="17" t="s">
        <v>766</v>
      </c>
      <c r="G47" s="17" t="s">
        <v>4014</v>
      </c>
      <c r="H47" s="17">
        <v>7180018967</v>
      </c>
    </row>
    <row r="48" spans="1:8" ht="39.9" customHeight="1" x14ac:dyDescent="0.2">
      <c r="A48" s="93">
        <v>6</v>
      </c>
      <c r="B48" s="17" t="s">
        <v>3796</v>
      </c>
      <c r="C48" s="17" t="s">
        <v>3791</v>
      </c>
      <c r="D48" s="17" t="s">
        <v>1111</v>
      </c>
      <c r="E48" s="17">
        <v>2013.2</v>
      </c>
      <c r="F48" s="17" t="s">
        <v>766</v>
      </c>
      <c r="G48" s="17" t="s">
        <v>4015</v>
      </c>
      <c r="H48" s="17">
        <v>7180018975</v>
      </c>
    </row>
    <row r="49" spans="1:8" ht="39.9" customHeight="1" x14ac:dyDescent="0.2">
      <c r="A49" s="93">
        <v>7</v>
      </c>
      <c r="B49" s="17" t="s">
        <v>3797</v>
      </c>
      <c r="C49" s="17" t="s">
        <v>3798</v>
      </c>
      <c r="D49" s="17" t="s">
        <v>233</v>
      </c>
      <c r="E49" s="17">
        <v>2013.4</v>
      </c>
      <c r="F49" s="17" t="s">
        <v>766</v>
      </c>
      <c r="G49" s="17" t="s">
        <v>4016</v>
      </c>
      <c r="H49" s="17">
        <v>7180018983</v>
      </c>
    </row>
  </sheetData>
  <mergeCells count="1">
    <mergeCell ref="B41:C41"/>
  </mergeCells>
  <phoneticPr fontId="5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&amp;C&amp;"-,太字"&amp;20特別貸出用図書セット(調べ学習用セット　福祉・バリアフリー)</oddHeader>
  </headerFooter>
  <rowBreaks count="6" manualBreakCount="6">
    <brk id="9" max="16383" man="1"/>
    <brk id="18" max="16383" man="1"/>
    <brk id="22" max="16383" man="1"/>
    <brk id="27" max="16383" man="1"/>
    <brk id="34" max="16383" man="1"/>
    <brk id="40" max="16383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theme="4"/>
  </sheetPr>
  <dimension ref="A1:H31"/>
  <sheetViews>
    <sheetView view="pageBreakPreview" zoomScale="70" zoomScaleNormal="100" zoomScaleSheetLayoutView="7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8.88671875" style="57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126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17" t="s">
        <v>3799</v>
      </c>
      <c r="C4" s="17" t="s">
        <v>3800</v>
      </c>
      <c r="D4" s="17" t="s">
        <v>388</v>
      </c>
      <c r="E4" s="56">
        <v>39448</v>
      </c>
      <c r="F4" s="17" t="s">
        <v>765</v>
      </c>
      <c r="G4" s="17" t="s">
        <v>3967</v>
      </c>
      <c r="H4" s="17">
        <v>7180013885</v>
      </c>
    </row>
    <row r="5" spans="1:8" ht="39.9" customHeight="1" x14ac:dyDescent="0.2">
      <c r="A5" s="57">
        <v>2</v>
      </c>
      <c r="B5" s="17" t="s">
        <v>3801</v>
      </c>
      <c r="C5" s="17" t="s">
        <v>3802</v>
      </c>
      <c r="D5" s="17" t="s">
        <v>388</v>
      </c>
      <c r="E5" s="56">
        <v>39508</v>
      </c>
      <c r="F5" s="17" t="s">
        <v>765</v>
      </c>
      <c r="G5" s="17" t="s">
        <v>3968</v>
      </c>
      <c r="H5" s="17">
        <v>7180013893</v>
      </c>
    </row>
    <row r="6" spans="1:8" ht="39.9" customHeight="1" x14ac:dyDescent="0.2">
      <c r="A6" s="57">
        <v>3</v>
      </c>
      <c r="B6" s="17" t="s">
        <v>3803</v>
      </c>
      <c r="C6" s="17" t="s">
        <v>3804</v>
      </c>
      <c r="D6" s="17" t="s">
        <v>388</v>
      </c>
      <c r="E6" s="56">
        <v>39508</v>
      </c>
      <c r="F6" s="17" t="s">
        <v>765</v>
      </c>
      <c r="G6" s="17" t="s">
        <v>3969</v>
      </c>
      <c r="H6" s="17">
        <v>7180013901</v>
      </c>
    </row>
    <row r="7" spans="1:8" ht="39.9" customHeight="1" x14ac:dyDescent="0.2">
      <c r="A7" s="57">
        <v>4</v>
      </c>
      <c r="B7" s="17" t="s">
        <v>3805</v>
      </c>
      <c r="C7" s="17" t="s">
        <v>3806</v>
      </c>
      <c r="D7" s="17" t="s">
        <v>388</v>
      </c>
      <c r="E7" s="56">
        <v>39539</v>
      </c>
      <c r="F7" s="17" t="s">
        <v>765</v>
      </c>
      <c r="G7" s="17" t="s">
        <v>3970</v>
      </c>
      <c r="H7" s="17">
        <v>7180013919</v>
      </c>
    </row>
    <row r="8" spans="1:8" ht="39.9" customHeight="1" x14ac:dyDescent="0.2">
      <c r="A8" s="57">
        <v>5</v>
      </c>
      <c r="B8" s="17" t="s">
        <v>3807</v>
      </c>
      <c r="C8" s="17" t="s">
        <v>3808</v>
      </c>
      <c r="D8" s="17" t="s">
        <v>388</v>
      </c>
      <c r="E8" s="56">
        <v>39539</v>
      </c>
      <c r="F8" s="17" t="s">
        <v>765</v>
      </c>
      <c r="G8" s="17" t="s">
        <v>3971</v>
      </c>
      <c r="H8" s="17">
        <v>7180013927</v>
      </c>
    </row>
    <row r="9" spans="1:8" ht="39.9" customHeight="1" x14ac:dyDescent="0.2">
      <c r="B9" s="192" t="s">
        <v>127</v>
      </c>
    </row>
    <row r="10" spans="1:8" ht="39.9" customHeight="1" thickBot="1" x14ac:dyDescent="0.25">
      <c r="B10" s="13" t="s">
        <v>5362</v>
      </c>
      <c r="C10" s="13" t="s">
        <v>5363</v>
      </c>
      <c r="D10" s="13" t="s">
        <v>5364</v>
      </c>
      <c r="E10" s="13" t="s">
        <v>5365</v>
      </c>
      <c r="F10" s="13" t="s">
        <v>5366</v>
      </c>
      <c r="G10" s="13" t="s">
        <v>5368</v>
      </c>
      <c r="H10" s="13" t="s">
        <v>5367</v>
      </c>
    </row>
    <row r="11" spans="1:8" ht="39.9" customHeight="1" thickTop="1" x14ac:dyDescent="0.2">
      <c r="A11" s="57">
        <v>1</v>
      </c>
      <c r="B11" s="17" t="s">
        <v>3809</v>
      </c>
      <c r="C11" s="17" t="s">
        <v>3810</v>
      </c>
      <c r="D11" s="17" t="s">
        <v>1226</v>
      </c>
      <c r="E11" s="56">
        <v>40940</v>
      </c>
      <c r="F11" s="17" t="s">
        <v>765</v>
      </c>
      <c r="G11" s="17" t="s">
        <v>3972</v>
      </c>
      <c r="H11" s="17">
        <v>7180013935</v>
      </c>
    </row>
    <row r="12" spans="1:8" ht="39.9" customHeight="1" x14ac:dyDescent="0.2">
      <c r="A12" s="57">
        <v>2</v>
      </c>
      <c r="B12" s="17" t="s">
        <v>3811</v>
      </c>
      <c r="C12" s="17" t="s">
        <v>3810</v>
      </c>
      <c r="D12" s="17" t="s">
        <v>1226</v>
      </c>
      <c r="E12" s="56">
        <v>40940</v>
      </c>
      <c r="F12" s="17" t="s">
        <v>765</v>
      </c>
      <c r="G12" s="17" t="s">
        <v>3973</v>
      </c>
      <c r="H12" s="17">
        <v>7180013943</v>
      </c>
    </row>
    <row r="13" spans="1:8" ht="39.9" customHeight="1" x14ac:dyDescent="0.2">
      <c r="A13" s="57">
        <v>3</v>
      </c>
      <c r="B13" s="17" t="s">
        <v>3812</v>
      </c>
      <c r="C13" s="17" t="s">
        <v>3810</v>
      </c>
      <c r="D13" s="17" t="s">
        <v>1226</v>
      </c>
      <c r="E13" s="56">
        <v>40969</v>
      </c>
      <c r="F13" s="17" t="s">
        <v>765</v>
      </c>
      <c r="G13" s="17" t="s">
        <v>3974</v>
      </c>
      <c r="H13" s="17">
        <v>7180013950</v>
      </c>
    </row>
    <row r="14" spans="1:8" ht="39.9" customHeight="1" x14ac:dyDescent="0.2">
      <c r="A14" s="57">
        <v>4</v>
      </c>
      <c r="B14" s="17" t="s">
        <v>12163</v>
      </c>
      <c r="C14" s="17" t="s">
        <v>12164</v>
      </c>
      <c r="D14" s="17" t="s">
        <v>9926</v>
      </c>
      <c r="E14" s="56">
        <v>40969</v>
      </c>
      <c r="F14" s="17" t="s">
        <v>12165</v>
      </c>
      <c r="G14" s="17" t="s">
        <v>12167</v>
      </c>
      <c r="H14" s="17">
        <v>1123750752</v>
      </c>
    </row>
    <row r="15" spans="1:8" ht="39.9" customHeight="1" x14ac:dyDescent="0.2">
      <c r="A15" s="57">
        <v>5</v>
      </c>
      <c r="B15" s="17" t="s">
        <v>3813</v>
      </c>
      <c r="C15" s="17" t="s">
        <v>3814</v>
      </c>
      <c r="D15" s="17" t="s">
        <v>3815</v>
      </c>
      <c r="E15" s="56">
        <v>40969</v>
      </c>
      <c r="F15" s="17" t="s">
        <v>765</v>
      </c>
      <c r="G15" s="17" t="s">
        <v>12166</v>
      </c>
      <c r="H15" s="17">
        <v>7180013968</v>
      </c>
    </row>
    <row r="16" spans="1:8" ht="39.9" customHeight="1" x14ac:dyDescent="0.2">
      <c r="B16" s="211" t="s">
        <v>8120</v>
      </c>
      <c r="C16" s="212"/>
      <c r="D16" s="212"/>
      <c r="E16" s="212"/>
      <c r="F16" s="212"/>
      <c r="G16" s="212"/>
      <c r="H16" s="212"/>
    </row>
    <row r="17" spans="1:8" ht="39.9" customHeight="1" thickBot="1" x14ac:dyDescent="0.25">
      <c r="B17" s="43" t="s">
        <v>8121</v>
      </c>
      <c r="C17" s="43" t="s">
        <v>5363</v>
      </c>
      <c r="D17" s="43" t="s">
        <v>5364</v>
      </c>
      <c r="E17" s="43" t="s">
        <v>5365</v>
      </c>
      <c r="F17" s="43" t="s">
        <v>5366</v>
      </c>
      <c r="G17" s="43" t="s">
        <v>8122</v>
      </c>
      <c r="H17" s="43" t="s">
        <v>5367</v>
      </c>
    </row>
    <row r="18" spans="1:8" ht="39.9" customHeight="1" thickTop="1" x14ac:dyDescent="0.2">
      <c r="A18" s="57">
        <v>1</v>
      </c>
      <c r="B18" s="88" t="s">
        <v>8123</v>
      </c>
      <c r="C18" s="88" t="s">
        <v>8124</v>
      </c>
      <c r="D18" s="88" t="s">
        <v>1373</v>
      </c>
      <c r="E18" s="332" t="s">
        <v>6966</v>
      </c>
      <c r="F18" s="88" t="s">
        <v>6947</v>
      </c>
      <c r="G18" s="88" t="s">
        <v>8125</v>
      </c>
      <c r="H18" s="88" t="s">
        <v>8126</v>
      </c>
    </row>
    <row r="19" spans="1:8" ht="39.9" customHeight="1" x14ac:dyDescent="0.2">
      <c r="A19" s="57">
        <v>2</v>
      </c>
      <c r="B19" s="88" t="s">
        <v>8127</v>
      </c>
      <c r="C19" s="88" t="s">
        <v>8124</v>
      </c>
      <c r="D19" s="88" t="s">
        <v>1373</v>
      </c>
      <c r="E19" s="332" t="s">
        <v>7041</v>
      </c>
      <c r="F19" s="88" t="s">
        <v>6947</v>
      </c>
      <c r="G19" s="88" t="s">
        <v>8128</v>
      </c>
      <c r="H19" s="88" t="s">
        <v>8129</v>
      </c>
    </row>
    <row r="20" spans="1:8" ht="39.9" customHeight="1" x14ac:dyDescent="0.2">
      <c r="A20" s="57">
        <v>3</v>
      </c>
      <c r="B20" s="88" t="s">
        <v>8130</v>
      </c>
      <c r="C20" s="88" t="s">
        <v>8124</v>
      </c>
      <c r="D20" s="88" t="s">
        <v>1373</v>
      </c>
      <c r="E20" s="332" t="s">
        <v>6974</v>
      </c>
      <c r="F20" s="88" t="s">
        <v>6947</v>
      </c>
      <c r="G20" s="88" t="s">
        <v>8131</v>
      </c>
      <c r="H20" s="88" t="s">
        <v>8132</v>
      </c>
    </row>
    <row r="21" spans="1:8" ht="39.9" customHeight="1" x14ac:dyDescent="0.2">
      <c r="A21" s="57">
        <v>4</v>
      </c>
      <c r="B21" s="88" t="s">
        <v>8133</v>
      </c>
      <c r="C21" s="88" t="s">
        <v>8134</v>
      </c>
      <c r="D21" s="88" t="s">
        <v>1373</v>
      </c>
      <c r="E21" s="332" t="s">
        <v>8135</v>
      </c>
      <c r="F21" s="88" t="s">
        <v>6947</v>
      </c>
      <c r="G21" s="88" t="s">
        <v>8136</v>
      </c>
      <c r="H21" s="88" t="s">
        <v>8137</v>
      </c>
    </row>
    <row r="22" spans="1:8" ht="39.9" customHeight="1" x14ac:dyDescent="0.2">
      <c r="A22" s="57">
        <v>5</v>
      </c>
      <c r="B22" s="88" t="s">
        <v>8138</v>
      </c>
      <c r="C22" s="88" t="s">
        <v>8134</v>
      </c>
      <c r="D22" s="88" t="s">
        <v>1373</v>
      </c>
      <c r="E22" s="332" t="s">
        <v>8139</v>
      </c>
      <c r="F22" s="88" t="s">
        <v>6947</v>
      </c>
      <c r="G22" s="88" t="s">
        <v>8140</v>
      </c>
      <c r="H22" s="88" t="s">
        <v>8141</v>
      </c>
    </row>
    <row r="23" spans="1:8" ht="39.9" customHeight="1" x14ac:dyDescent="0.2">
      <c r="A23" s="57">
        <v>6</v>
      </c>
      <c r="B23" s="88" t="s">
        <v>8142</v>
      </c>
      <c r="C23" s="88" t="s">
        <v>8134</v>
      </c>
      <c r="D23" s="88" t="s">
        <v>1373</v>
      </c>
      <c r="E23" s="332" t="s">
        <v>8139</v>
      </c>
      <c r="F23" s="88" t="s">
        <v>6947</v>
      </c>
      <c r="G23" s="88" t="s">
        <v>8143</v>
      </c>
      <c r="H23" s="88" t="s">
        <v>8144</v>
      </c>
    </row>
    <row r="24" spans="1:8" ht="39.9" customHeight="1" x14ac:dyDescent="0.2">
      <c r="B24" s="473" t="s">
        <v>11862</v>
      </c>
      <c r="C24" s="473"/>
      <c r="D24" s="212"/>
      <c r="E24" s="212"/>
      <c r="F24" s="212"/>
      <c r="G24" s="212"/>
      <c r="H24" s="212"/>
    </row>
    <row r="25" spans="1:8" ht="39.9" customHeight="1" thickBot="1" x14ac:dyDescent="0.25">
      <c r="B25" s="43" t="s">
        <v>5362</v>
      </c>
      <c r="C25" s="43" t="s">
        <v>5363</v>
      </c>
      <c r="D25" s="43" t="s">
        <v>5364</v>
      </c>
      <c r="E25" s="43" t="s">
        <v>5365</v>
      </c>
      <c r="F25" s="43" t="s">
        <v>5366</v>
      </c>
      <c r="G25" s="43" t="s">
        <v>5368</v>
      </c>
      <c r="H25" s="43" t="s">
        <v>5367</v>
      </c>
    </row>
    <row r="26" spans="1:8" ht="39.9" customHeight="1" thickTop="1" x14ac:dyDescent="0.2">
      <c r="A26" s="57">
        <v>1</v>
      </c>
      <c r="B26" s="88" t="s">
        <v>11863</v>
      </c>
      <c r="C26" s="88" t="s">
        <v>11864</v>
      </c>
      <c r="D26" s="88" t="s">
        <v>11821</v>
      </c>
      <c r="E26" s="332" t="s">
        <v>11531</v>
      </c>
      <c r="F26" s="88">
        <v>2020</v>
      </c>
      <c r="G26" s="88" t="s">
        <v>11877</v>
      </c>
      <c r="H26" s="88" t="s">
        <v>11878</v>
      </c>
    </row>
    <row r="27" spans="1:8" ht="39.9" customHeight="1" x14ac:dyDescent="0.2">
      <c r="A27" s="57">
        <v>2</v>
      </c>
      <c r="B27" s="88" t="s">
        <v>11865</v>
      </c>
      <c r="C27" s="88" t="s">
        <v>11864</v>
      </c>
      <c r="D27" s="88" t="s">
        <v>11821</v>
      </c>
      <c r="E27" s="332" t="s">
        <v>11538</v>
      </c>
      <c r="F27" s="88">
        <v>2020</v>
      </c>
      <c r="G27" s="88" t="s">
        <v>11879</v>
      </c>
      <c r="H27" s="88" t="s">
        <v>11880</v>
      </c>
    </row>
    <row r="28" spans="1:8" ht="39.9" customHeight="1" x14ac:dyDescent="0.2">
      <c r="A28" s="57">
        <v>3</v>
      </c>
      <c r="B28" s="88" t="s">
        <v>11866</v>
      </c>
      <c r="C28" s="88" t="s">
        <v>11867</v>
      </c>
      <c r="D28" s="88" t="s">
        <v>11868</v>
      </c>
      <c r="E28" s="332" t="s">
        <v>8411</v>
      </c>
      <c r="F28" s="88">
        <v>2020</v>
      </c>
      <c r="G28" s="88" t="s">
        <v>11881</v>
      </c>
      <c r="H28" s="88" t="s">
        <v>11882</v>
      </c>
    </row>
    <row r="29" spans="1:8" ht="39.9" customHeight="1" x14ac:dyDescent="0.2">
      <c r="A29" s="57">
        <v>4</v>
      </c>
      <c r="B29" s="88" t="s">
        <v>11869</v>
      </c>
      <c r="C29" s="88" t="s">
        <v>11870</v>
      </c>
      <c r="D29" s="88" t="s">
        <v>11871</v>
      </c>
      <c r="E29" s="332" t="s">
        <v>11872</v>
      </c>
      <c r="F29" s="88">
        <v>2020</v>
      </c>
      <c r="G29" s="88" t="s">
        <v>11883</v>
      </c>
      <c r="H29" s="88" t="s">
        <v>11884</v>
      </c>
    </row>
    <row r="30" spans="1:8" ht="39.9" customHeight="1" x14ac:dyDescent="0.2">
      <c r="A30" s="57">
        <v>5</v>
      </c>
      <c r="B30" s="88" t="s">
        <v>11873</v>
      </c>
      <c r="C30" s="88" t="s">
        <v>11870</v>
      </c>
      <c r="D30" s="88" t="s">
        <v>11871</v>
      </c>
      <c r="E30" s="332" t="s">
        <v>8396</v>
      </c>
      <c r="F30" s="88">
        <v>2020</v>
      </c>
      <c r="G30" s="88" t="s">
        <v>11885</v>
      </c>
      <c r="H30" s="88" t="s">
        <v>11886</v>
      </c>
    </row>
    <row r="31" spans="1:8" ht="39.9" customHeight="1" x14ac:dyDescent="0.2">
      <c r="A31" s="57">
        <v>6</v>
      </c>
      <c r="B31" s="88" t="s">
        <v>11874</v>
      </c>
      <c r="C31" s="88" t="s">
        <v>11875</v>
      </c>
      <c r="D31" s="88" t="s">
        <v>11871</v>
      </c>
      <c r="E31" s="332" t="s">
        <v>11876</v>
      </c>
      <c r="F31" s="88">
        <v>2020</v>
      </c>
      <c r="G31" s="88" t="s">
        <v>11887</v>
      </c>
      <c r="H31" s="88" t="s">
        <v>11888</v>
      </c>
    </row>
  </sheetData>
  <mergeCells count="1">
    <mergeCell ref="B24:C24"/>
  </mergeCells>
  <phoneticPr fontId="5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マナー)</oddHeader>
  </headerFooter>
  <rowBreaks count="3" manualBreakCount="3">
    <brk id="8" max="16383" man="1"/>
    <brk id="15" max="16383" man="1"/>
    <brk id="23" max="7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theme="4"/>
  </sheetPr>
  <dimension ref="A1:H53"/>
  <sheetViews>
    <sheetView view="pageBreakPreview" zoomScale="80" zoomScaleNormal="100" zoomScaleSheetLayoutView="80" workbookViewId="0">
      <selection activeCell="B2" sqref="B2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77734375" style="57" bestFit="1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128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17" t="s">
        <v>3816</v>
      </c>
      <c r="C4" s="17" t="s">
        <v>3817</v>
      </c>
      <c r="D4" s="17" t="s">
        <v>204</v>
      </c>
      <c r="E4" s="17">
        <v>2007.3</v>
      </c>
      <c r="F4" s="17" t="s">
        <v>766</v>
      </c>
      <c r="G4" s="17" t="s">
        <v>3926</v>
      </c>
      <c r="H4" s="17">
        <v>7180018991</v>
      </c>
    </row>
    <row r="5" spans="1:8" ht="39.9" customHeight="1" x14ac:dyDescent="0.2">
      <c r="A5" s="57">
        <v>2</v>
      </c>
      <c r="B5" s="17" t="s">
        <v>3818</v>
      </c>
      <c r="C5" s="17" t="s">
        <v>3819</v>
      </c>
      <c r="D5" s="17" t="s">
        <v>238</v>
      </c>
      <c r="E5" s="17">
        <v>2005.4</v>
      </c>
      <c r="F5" s="17" t="s">
        <v>766</v>
      </c>
      <c r="G5" s="17" t="s">
        <v>3927</v>
      </c>
      <c r="H5" s="17">
        <v>7180019007</v>
      </c>
    </row>
    <row r="6" spans="1:8" ht="39.9" customHeight="1" x14ac:dyDescent="0.2">
      <c r="A6" s="57">
        <v>3</v>
      </c>
      <c r="B6" s="17" t="s">
        <v>3820</v>
      </c>
      <c r="C6" s="17" t="s">
        <v>3821</v>
      </c>
      <c r="D6" s="17" t="s">
        <v>156</v>
      </c>
      <c r="E6" s="17">
        <v>2009.3</v>
      </c>
      <c r="F6" s="17" t="s">
        <v>766</v>
      </c>
      <c r="G6" s="17" t="s">
        <v>3928</v>
      </c>
      <c r="H6" s="17">
        <v>7180019015</v>
      </c>
    </row>
    <row r="7" spans="1:8" ht="39.9" customHeight="1" x14ac:dyDescent="0.2">
      <c r="A7" s="57">
        <v>4</v>
      </c>
      <c r="B7" s="17" t="s">
        <v>3822</v>
      </c>
      <c r="C7" s="17" t="s">
        <v>3823</v>
      </c>
      <c r="D7" s="17" t="s">
        <v>848</v>
      </c>
      <c r="E7" s="17">
        <v>2006.3</v>
      </c>
      <c r="F7" s="17" t="s">
        <v>766</v>
      </c>
      <c r="G7" s="17" t="s">
        <v>3929</v>
      </c>
      <c r="H7" s="17">
        <v>7180019023</v>
      </c>
    </row>
    <row r="8" spans="1:8" ht="39.9" customHeight="1" x14ac:dyDescent="0.2">
      <c r="A8" s="57">
        <v>5</v>
      </c>
      <c r="B8" s="17" t="s">
        <v>3824</v>
      </c>
      <c r="C8" s="17" t="s">
        <v>3825</v>
      </c>
      <c r="D8" s="17" t="s">
        <v>834</v>
      </c>
      <c r="E8" s="17">
        <v>2001.5</v>
      </c>
      <c r="F8" s="17" t="s">
        <v>766</v>
      </c>
      <c r="G8" s="17" t="s">
        <v>3930</v>
      </c>
      <c r="H8" s="17">
        <v>7180019031</v>
      </c>
    </row>
    <row r="9" spans="1:8" ht="39.9" customHeight="1" x14ac:dyDescent="0.2">
      <c r="A9" s="57">
        <v>6</v>
      </c>
      <c r="B9" s="17" t="s">
        <v>3826</v>
      </c>
      <c r="C9" s="17" t="s">
        <v>3827</v>
      </c>
      <c r="D9" s="17" t="s">
        <v>143</v>
      </c>
      <c r="E9" s="17">
        <v>2008.4</v>
      </c>
      <c r="F9" s="17" t="s">
        <v>766</v>
      </c>
      <c r="G9" s="17" t="s">
        <v>3931</v>
      </c>
      <c r="H9" s="17">
        <v>7180019049</v>
      </c>
    </row>
    <row r="10" spans="1:8" ht="39.9" customHeight="1" x14ac:dyDescent="0.2">
      <c r="A10" s="57">
        <v>7</v>
      </c>
      <c r="B10" s="17" t="s">
        <v>3828</v>
      </c>
      <c r="C10" s="17" t="s">
        <v>3829</v>
      </c>
      <c r="D10" s="17" t="s">
        <v>274</v>
      </c>
      <c r="E10" s="17">
        <v>2012.4</v>
      </c>
      <c r="F10" s="17" t="s">
        <v>766</v>
      </c>
      <c r="G10" s="17" t="s">
        <v>3932</v>
      </c>
      <c r="H10" s="17">
        <v>7180019056</v>
      </c>
    </row>
    <row r="11" spans="1:8" ht="39.9" customHeight="1" x14ac:dyDescent="0.2">
      <c r="A11" s="57">
        <v>8</v>
      </c>
      <c r="B11" s="17" t="s">
        <v>3830</v>
      </c>
      <c r="C11" s="17" t="s">
        <v>3831</v>
      </c>
      <c r="D11" s="17" t="s">
        <v>623</v>
      </c>
      <c r="E11" s="17">
        <v>2013.3</v>
      </c>
      <c r="F11" s="17" t="s">
        <v>766</v>
      </c>
      <c r="G11" s="17" t="s">
        <v>3933</v>
      </c>
      <c r="H11" s="17">
        <v>7180019064</v>
      </c>
    </row>
    <row r="12" spans="1:8" ht="39.9" customHeight="1" x14ac:dyDescent="0.2">
      <c r="A12" s="57">
        <v>9</v>
      </c>
      <c r="B12" s="17" t="s">
        <v>3832</v>
      </c>
      <c r="C12" s="17" t="s">
        <v>3833</v>
      </c>
      <c r="D12" s="17" t="s">
        <v>233</v>
      </c>
      <c r="E12" s="17">
        <v>2013.4</v>
      </c>
      <c r="F12" s="17" t="s">
        <v>766</v>
      </c>
      <c r="G12" s="17" t="s">
        <v>3934</v>
      </c>
      <c r="H12" s="17">
        <v>7180019072</v>
      </c>
    </row>
    <row r="13" spans="1:8" ht="39.9" customHeight="1" x14ac:dyDescent="0.2">
      <c r="B13" s="192" t="s">
        <v>129</v>
      </c>
    </row>
    <row r="14" spans="1:8" ht="39.9" customHeight="1" thickBot="1" x14ac:dyDescent="0.25">
      <c r="B14" s="13" t="s">
        <v>5362</v>
      </c>
      <c r="C14" s="13" t="s">
        <v>5363</v>
      </c>
      <c r="D14" s="13" t="s">
        <v>5364</v>
      </c>
      <c r="E14" s="13" t="s">
        <v>5365</v>
      </c>
      <c r="F14" s="13" t="s">
        <v>5366</v>
      </c>
      <c r="G14" s="13" t="s">
        <v>5368</v>
      </c>
      <c r="H14" s="13" t="s">
        <v>5367</v>
      </c>
    </row>
    <row r="15" spans="1:8" ht="39.9" customHeight="1" thickTop="1" x14ac:dyDescent="0.2">
      <c r="A15" s="57">
        <v>1</v>
      </c>
      <c r="B15" s="17" t="s">
        <v>3834</v>
      </c>
      <c r="C15" s="17" t="s">
        <v>3829</v>
      </c>
      <c r="D15" s="17" t="s">
        <v>274</v>
      </c>
      <c r="E15" s="17">
        <v>2012.4</v>
      </c>
      <c r="F15" s="17" t="s">
        <v>766</v>
      </c>
      <c r="G15" s="17" t="s">
        <v>3935</v>
      </c>
      <c r="H15" s="17">
        <v>7180019080</v>
      </c>
    </row>
    <row r="16" spans="1:8" ht="39.9" customHeight="1" x14ac:dyDescent="0.2">
      <c r="A16" s="57">
        <v>2</v>
      </c>
      <c r="B16" s="17" t="s">
        <v>3835</v>
      </c>
      <c r="C16" s="17" t="s">
        <v>3836</v>
      </c>
      <c r="D16" s="17" t="s">
        <v>274</v>
      </c>
      <c r="E16" s="17">
        <v>2007.4</v>
      </c>
      <c r="F16" s="17" t="s">
        <v>766</v>
      </c>
      <c r="G16" s="17" t="s">
        <v>3936</v>
      </c>
      <c r="H16" s="17">
        <v>7180019098</v>
      </c>
    </row>
    <row r="17" spans="1:8" ht="39.9" customHeight="1" x14ac:dyDescent="0.2">
      <c r="A17" s="57">
        <v>3</v>
      </c>
      <c r="B17" s="17" t="s">
        <v>3837</v>
      </c>
      <c r="C17" s="17" t="s">
        <v>3831</v>
      </c>
      <c r="D17" s="17" t="s">
        <v>623</v>
      </c>
      <c r="E17" s="17">
        <v>2013.3</v>
      </c>
      <c r="F17" s="17" t="s">
        <v>766</v>
      </c>
      <c r="G17" s="17" t="s">
        <v>3937</v>
      </c>
      <c r="H17" s="17">
        <v>7180019106</v>
      </c>
    </row>
    <row r="18" spans="1:8" ht="39.9" customHeight="1" x14ac:dyDescent="0.2">
      <c r="A18" s="57">
        <v>4</v>
      </c>
      <c r="B18" s="17" t="s">
        <v>3838</v>
      </c>
      <c r="C18" s="17" t="s">
        <v>3839</v>
      </c>
      <c r="D18" s="17" t="s">
        <v>274</v>
      </c>
      <c r="E18" s="17">
        <v>2003.4</v>
      </c>
      <c r="F18" s="17" t="s">
        <v>766</v>
      </c>
      <c r="G18" s="17" t="s">
        <v>3938</v>
      </c>
      <c r="H18" s="17">
        <v>7180019114</v>
      </c>
    </row>
    <row r="19" spans="1:8" ht="39.9" customHeight="1" x14ac:dyDescent="0.2">
      <c r="A19" s="57">
        <v>5</v>
      </c>
      <c r="B19" s="17" t="s">
        <v>3840</v>
      </c>
      <c r="C19" s="17" t="s">
        <v>3841</v>
      </c>
      <c r="D19" s="17" t="s">
        <v>233</v>
      </c>
      <c r="E19" s="17">
        <v>2003.4</v>
      </c>
      <c r="F19" s="17" t="s">
        <v>766</v>
      </c>
      <c r="G19" s="17" t="s">
        <v>3939</v>
      </c>
      <c r="H19" s="17">
        <v>7180019122</v>
      </c>
    </row>
    <row r="20" spans="1:8" ht="39.9" customHeight="1" x14ac:dyDescent="0.2">
      <c r="A20" s="57">
        <v>6</v>
      </c>
      <c r="B20" s="17" t="s">
        <v>3842</v>
      </c>
      <c r="C20" s="17" t="s">
        <v>3843</v>
      </c>
      <c r="D20" s="17" t="s">
        <v>238</v>
      </c>
      <c r="E20" s="17">
        <v>2005.4</v>
      </c>
      <c r="F20" s="17" t="s">
        <v>766</v>
      </c>
      <c r="G20" s="17" t="s">
        <v>3940</v>
      </c>
      <c r="H20" s="17">
        <v>7180019130</v>
      </c>
    </row>
    <row r="21" spans="1:8" ht="39.9" customHeight="1" x14ac:dyDescent="0.2">
      <c r="B21" s="192" t="s">
        <v>130</v>
      </c>
    </row>
    <row r="22" spans="1:8" ht="39.9" customHeight="1" thickBot="1" x14ac:dyDescent="0.25">
      <c r="B22" s="13" t="s">
        <v>5362</v>
      </c>
      <c r="C22" s="13" t="s">
        <v>5363</v>
      </c>
      <c r="D22" s="13" t="s">
        <v>5364</v>
      </c>
      <c r="E22" s="13" t="s">
        <v>5365</v>
      </c>
      <c r="F22" s="13" t="s">
        <v>5366</v>
      </c>
      <c r="G22" s="13" t="s">
        <v>5368</v>
      </c>
      <c r="H22" s="13" t="s">
        <v>5367</v>
      </c>
    </row>
    <row r="23" spans="1:8" ht="39.9" customHeight="1" thickTop="1" x14ac:dyDescent="0.2">
      <c r="A23" s="57">
        <v>1</v>
      </c>
      <c r="B23" s="17" t="s">
        <v>3844</v>
      </c>
      <c r="C23" s="17" t="s">
        <v>3845</v>
      </c>
      <c r="D23" s="17" t="s">
        <v>233</v>
      </c>
      <c r="E23" s="17">
        <v>2013.4</v>
      </c>
      <c r="F23" s="17" t="s">
        <v>766</v>
      </c>
      <c r="G23" s="17" t="s">
        <v>3941</v>
      </c>
      <c r="H23" s="17">
        <v>7180019148</v>
      </c>
    </row>
    <row r="24" spans="1:8" ht="39.9" customHeight="1" x14ac:dyDescent="0.2">
      <c r="A24" s="57">
        <v>2</v>
      </c>
      <c r="B24" s="17" t="s">
        <v>3846</v>
      </c>
      <c r="C24" s="17" t="s">
        <v>3847</v>
      </c>
      <c r="D24" s="17" t="s">
        <v>274</v>
      </c>
      <c r="E24" s="17">
        <v>2012.4</v>
      </c>
      <c r="F24" s="17" t="s">
        <v>766</v>
      </c>
      <c r="G24" s="17" t="s">
        <v>3942</v>
      </c>
      <c r="H24" s="17">
        <v>7180019155</v>
      </c>
    </row>
    <row r="25" spans="1:8" ht="39.9" customHeight="1" x14ac:dyDescent="0.2">
      <c r="A25" s="57">
        <v>3</v>
      </c>
      <c r="B25" s="17" t="s">
        <v>3848</v>
      </c>
      <c r="C25" s="17" t="s">
        <v>3839</v>
      </c>
      <c r="D25" s="17" t="s">
        <v>274</v>
      </c>
      <c r="E25" s="17">
        <v>2003.4</v>
      </c>
      <c r="F25" s="17" t="s">
        <v>766</v>
      </c>
      <c r="G25" s="17" t="s">
        <v>3943</v>
      </c>
      <c r="H25" s="17">
        <v>7180019163</v>
      </c>
    </row>
    <row r="26" spans="1:8" ht="39.9" customHeight="1" x14ac:dyDescent="0.2">
      <c r="A26" s="57">
        <v>4</v>
      </c>
      <c r="B26" s="17" t="s">
        <v>3849</v>
      </c>
      <c r="C26" s="17" t="s">
        <v>3850</v>
      </c>
      <c r="D26" s="17" t="s">
        <v>592</v>
      </c>
      <c r="E26" s="17">
        <v>2013.2</v>
      </c>
      <c r="F26" s="17" t="s">
        <v>766</v>
      </c>
      <c r="G26" s="17" t="s">
        <v>3944</v>
      </c>
      <c r="H26" s="17">
        <v>7180019171</v>
      </c>
    </row>
    <row r="27" spans="1:8" ht="39.9" customHeight="1" x14ac:dyDescent="0.2">
      <c r="A27" s="57">
        <v>5</v>
      </c>
      <c r="B27" s="17" t="s">
        <v>3851</v>
      </c>
      <c r="C27" s="17" t="s">
        <v>3852</v>
      </c>
      <c r="D27" s="17" t="s">
        <v>834</v>
      </c>
      <c r="E27" s="17">
        <v>2012.12</v>
      </c>
      <c r="F27" s="17" t="s">
        <v>766</v>
      </c>
      <c r="G27" s="17" t="s">
        <v>3945</v>
      </c>
      <c r="H27" s="17">
        <v>7180019189</v>
      </c>
    </row>
    <row r="28" spans="1:8" ht="39.9" customHeight="1" x14ac:dyDescent="0.2">
      <c r="A28" s="57">
        <v>6</v>
      </c>
      <c r="B28" s="17" t="s">
        <v>3853</v>
      </c>
      <c r="C28" s="17" t="s">
        <v>3836</v>
      </c>
      <c r="D28" s="17" t="s">
        <v>274</v>
      </c>
      <c r="E28" s="17">
        <v>2007.4</v>
      </c>
      <c r="F28" s="17" t="s">
        <v>766</v>
      </c>
      <c r="G28" s="17" t="s">
        <v>3946</v>
      </c>
      <c r="H28" s="17">
        <v>7180019197</v>
      </c>
    </row>
    <row r="29" spans="1:8" ht="39.9" customHeight="1" x14ac:dyDescent="0.2">
      <c r="A29" s="57">
        <v>7</v>
      </c>
      <c r="B29" s="17" t="s">
        <v>3854</v>
      </c>
      <c r="C29" s="17" t="s">
        <v>3855</v>
      </c>
      <c r="D29" s="17" t="s">
        <v>834</v>
      </c>
      <c r="E29" s="17">
        <v>2012.3</v>
      </c>
      <c r="F29" s="17" t="s">
        <v>766</v>
      </c>
      <c r="G29" s="17" t="s">
        <v>3947</v>
      </c>
      <c r="H29" s="17">
        <v>7180019205</v>
      </c>
    </row>
    <row r="30" spans="1:8" ht="39.9" customHeight="1" x14ac:dyDescent="0.2">
      <c r="A30" s="57">
        <v>8</v>
      </c>
      <c r="B30" s="17" t="s">
        <v>3856</v>
      </c>
      <c r="C30" s="17" t="s">
        <v>3857</v>
      </c>
      <c r="D30" s="17" t="s">
        <v>204</v>
      </c>
      <c r="E30" s="17">
        <v>2013.4</v>
      </c>
      <c r="F30" s="17" t="s">
        <v>766</v>
      </c>
      <c r="G30" s="17" t="s">
        <v>3948</v>
      </c>
      <c r="H30" s="17">
        <v>7180019213</v>
      </c>
    </row>
    <row r="31" spans="1:8" ht="39.9" customHeight="1" x14ac:dyDescent="0.2">
      <c r="A31" s="57">
        <v>9</v>
      </c>
      <c r="B31" s="17" t="s">
        <v>3858</v>
      </c>
      <c r="C31" s="17" t="s">
        <v>3859</v>
      </c>
      <c r="D31" s="17" t="s">
        <v>1373</v>
      </c>
      <c r="E31" s="17">
        <v>2013.7</v>
      </c>
      <c r="F31" s="17" t="s">
        <v>766</v>
      </c>
      <c r="G31" s="17" t="s">
        <v>3949</v>
      </c>
      <c r="H31" s="17">
        <v>7180019221</v>
      </c>
    </row>
    <row r="32" spans="1:8" ht="39.9" customHeight="1" x14ac:dyDescent="0.2">
      <c r="B32" s="192" t="s">
        <v>131</v>
      </c>
    </row>
    <row r="33" spans="1:8" ht="39.9" customHeight="1" thickBot="1" x14ac:dyDescent="0.25">
      <c r="B33" s="13" t="s">
        <v>5362</v>
      </c>
      <c r="C33" s="13" t="s">
        <v>5363</v>
      </c>
      <c r="D33" s="13" t="s">
        <v>5364</v>
      </c>
      <c r="E33" s="13" t="s">
        <v>5365</v>
      </c>
      <c r="F33" s="13" t="s">
        <v>5366</v>
      </c>
      <c r="G33" s="13" t="s">
        <v>5368</v>
      </c>
      <c r="H33" s="13" t="s">
        <v>5367</v>
      </c>
    </row>
    <row r="34" spans="1:8" ht="39.9" customHeight="1" thickTop="1" x14ac:dyDescent="0.2">
      <c r="A34" s="57">
        <v>1</v>
      </c>
      <c r="B34" s="17" t="s">
        <v>3860</v>
      </c>
      <c r="C34" s="17" t="s">
        <v>3829</v>
      </c>
      <c r="D34" s="17" t="s">
        <v>274</v>
      </c>
      <c r="E34" s="17">
        <v>2012.4</v>
      </c>
      <c r="F34" s="17" t="s">
        <v>766</v>
      </c>
      <c r="G34" s="17" t="s">
        <v>3950</v>
      </c>
      <c r="H34" s="17">
        <v>7180019239</v>
      </c>
    </row>
    <row r="35" spans="1:8" ht="39.9" customHeight="1" x14ac:dyDescent="0.2">
      <c r="A35" s="57">
        <v>2</v>
      </c>
      <c r="B35" s="17" t="s">
        <v>3861</v>
      </c>
      <c r="C35" s="17" t="s">
        <v>3836</v>
      </c>
      <c r="D35" s="17" t="s">
        <v>274</v>
      </c>
      <c r="E35" s="17">
        <v>2007.4</v>
      </c>
      <c r="F35" s="17" t="s">
        <v>766</v>
      </c>
      <c r="G35" s="17" t="s">
        <v>3951</v>
      </c>
      <c r="H35" s="17">
        <v>7180019247</v>
      </c>
    </row>
    <row r="36" spans="1:8" ht="39.9" customHeight="1" x14ac:dyDescent="0.2">
      <c r="A36" s="57">
        <v>3</v>
      </c>
      <c r="B36" s="17" t="s">
        <v>3862</v>
      </c>
      <c r="C36" s="17" t="s">
        <v>3831</v>
      </c>
      <c r="D36" s="17" t="s">
        <v>623</v>
      </c>
      <c r="E36" s="17">
        <v>2013.2</v>
      </c>
      <c r="F36" s="17" t="s">
        <v>766</v>
      </c>
      <c r="G36" s="17" t="s">
        <v>3952</v>
      </c>
      <c r="H36" s="17">
        <v>7180019254</v>
      </c>
    </row>
    <row r="37" spans="1:8" ht="39.9" customHeight="1" x14ac:dyDescent="0.2">
      <c r="A37" s="57">
        <v>4</v>
      </c>
      <c r="B37" s="17" t="s">
        <v>3863</v>
      </c>
      <c r="C37" s="17" t="s">
        <v>3839</v>
      </c>
      <c r="D37" s="17" t="s">
        <v>274</v>
      </c>
      <c r="E37" s="17">
        <v>2003.4</v>
      </c>
      <c r="F37" s="17" t="s">
        <v>766</v>
      </c>
      <c r="G37" s="17" t="s">
        <v>3953</v>
      </c>
      <c r="H37" s="17">
        <v>7180019262</v>
      </c>
    </row>
    <row r="38" spans="1:8" ht="39.9" customHeight="1" x14ac:dyDescent="0.2">
      <c r="A38" s="57">
        <v>5</v>
      </c>
      <c r="B38" s="17" t="s">
        <v>3864</v>
      </c>
      <c r="C38" s="17" t="s">
        <v>3841</v>
      </c>
      <c r="D38" s="17" t="s">
        <v>233</v>
      </c>
      <c r="E38" s="17">
        <v>2003.4</v>
      </c>
      <c r="F38" s="17" t="s">
        <v>766</v>
      </c>
      <c r="G38" s="17" t="s">
        <v>3954</v>
      </c>
      <c r="H38" s="17">
        <v>7180019270</v>
      </c>
    </row>
    <row r="39" spans="1:8" ht="39.9" customHeight="1" x14ac:dyDescent="0.2">
      <c r="A39" s="57">
        <v>6</v>
      </c>
      <c r="B39" s="78" t="s">
        <v>3865</v>
      </c>
      <c r="C39" s="78" t="s">
        <v>3833</v>
      </c>
      <c r="D39" s="78" t="s">
        <v>233</v>
      </c>
      <c r="E39" s="78">
        <v>2013.4</v>
      </c>
      <c r="F39" s="78" t="s">
        <v>766</v>
      </c>
      <c r="G39" s="78" t="s">
        <v>3955</v>
      </c>
      <c r="H39" s="78">
        <v>7180019288</v>
      </c>
    </row>
    <row r="40" spans="1:8" ht="39.9" customHeight="1" x14ac:dyDescent="0.2">
      <c r="A40" s="57">
        <v>7</v>
      </c>
      <c r="B40" s="17" t="s">
        <v>3866</v>
      </c>
      <c r="C40" s="17" t="s">
        <v>3852</v>
      </c>
      <c r="D40" s="17" t="s">
        <v>834</v>
      </c>
      <c r="E40" s="17">
        <v>2012.1</v>
      </c>
      <c r="F40" s="17" t="s">
        <v>766</v>
      </c>
      <c r="G40" s="17" t="s">
        <v>3956</v>
      </c>
      <c r="H40" s="17">
        <v>7180019296</v>
      </c>
    </row>
    <row r="41" spans="1:8" ht="39.9" customHeight="1" x14ac:dyDescent="0.2">
      <c r="A41" s="57">
        <v>8</v>
      </c>
      <c r="B41" s="17" t="s">
        <v>13377</v>
      </c>
      <c r="C41" s="17" t="s">
        <v>13378</v>
      </c>
      <c r="D41" s="17" t="s">
        <v>564</v>
      </c>
      <c r="E41" s="17" t="s">
        <v>11532</v>
      </c>
      <c r="F41" s="17">
        <v>2021</v>
      </c>
      <c r="G41" s="17" t="s">
        <v>13379</v>
      </c>
      <c r="H41" s="17" t="s">
        <v>13380</v>
      </c>
    </row>
    <row r="42" spans="1:8" ht="39.9" customHeight="1" x14ac:dyDescent="0.2">
      <c r="B42" s="192" t="s">
        <v>132</v>
      </c>
    </row>
    <row r="43" spans="1:8" ht="39.9" customHeight="1" thickBot="1" x14ac:dyDescent="0.25">
      <c r="B43" s="13" t="s">
        <v>5362</v>
      </c>
      <c r="C43" s="13" t="s">
        <v>5363</v>
      </c>
      <c r="D43" s="13" t="s">
        <v>5364</v>
      </c>
      <c r="E43" s="13" t="s">
        <v>5365</v>
      </c>
      <c r="F43" s="13" t="s">
        <v>5366</v>
      </c>
      <c r="G43" s="13" t="s">
        <v>5368</v>
      </c>
      <c r="H43" s="13" t="s">
        <v>5367</v>
      </c>
    </row>
    <row r="44" spans="1:8" ht="39.9" customHeight="1" thickTop="1" x14ac:dyDescent="0.2">
      <c r="A44" s="57">
        <v>1</v>
      </c>
      <c r="B44" s="17" t="s">
        <v>3867</v>
      </c>
      <c r="C44" s="17" t="s">
        <v>3868</v>
      </c>
      <c r="D44" s="17" t="s">
        <v>238</v>
      </c>
      <c r="E44" s="17">
        <v>2011.3</v>
      </c>
      <c r="F44" s="17" t="s">
        <v>766</v>
      </c>
      <c r="G44" s="17" t="s">
        <v>3957</v>
      </c>
      <c r="H44" s="17">
        <v>7180019304</v>
      </c>
    </row>
    <row r="45" spans="1:8" ht="39.9" customHeight="1" x14ac:dyDescent="0.2">
      <c r="A45" s="57">
        <v>2</v>
      </c>
      <c r="B45" s="17" t="s">
        <v>3869</v>
      </c>
      <c r="C45" s="17" t="s">
        <v>3870</v>
      </c>
      <c r="D45" s="17" t="s">
        <v>1111</v>
      </c>
      <c r="E45" s="17">
        <v>2013.2</v>
      </c>
      <c r="F45" s="17" t="s">
        <v>766</v>
      </c>
      <c r="G45" s="17" t="s">
        <v>3958</v>
      </c>
      <c r="H45" s="17">
        <v>7180019312</v>
      </c>
    </row>
    <row r="46" spans="1:8" ht="39.9" customHeight="1" x14ac:dyDescent="0.2">
      <c r="A46" s="57">
        <v>3</v>
      </c>
      <c r="B46" s="17" t="s">
        <v>3871</v>
      </c>
      <c r="C46" s="17" t="s">
        <v>3870</v>
      </c>
      <c r="D46" s="17" t="s">
        <v>1111</v>
      </c>
      <c r="E46" s="17">
        <v>2013.2</v>
      </c>
      <c r="F46" s="17" t="s">
        <v>766</v>
      </c>
      <c r="G46" s="17" t="s">
        <v>3959</v>
      </c>
      <c r="H46" s="17">
        <v>7180019320</v>
      </c>
    </row>
    <row r="47" spans="1:8" ht="39.9" customHeight="1" x14ac:dyDescent="0.2">
      <c r="A47" s="57">
        <v>4</v>
      </c>
      <c r="B47" s="17" t="s">
        <v>3872</v>
      </c>
      <c r="C47" s="17" t="s">
        <v>3870</v>
      </c>
      <c r="D47" s="17" t="s">
        <v>1111</v>
      </c>
      <c r="E47" s="17">
        <v>2013.2</v>
      </c>
      <c r="F47" s="17" t="s">
        <v>766</v>
      </c>
      <c r="G47" s="17" t="s">
        <v>3960</v>
      </c>
      <c r="H47" s="17">
        <v>7180019338</v>
      </c>
    </row>
    <row r="48" spans="1:8" ht="39.9" customHeight="1" x14ac:dyDescent="0.2">
      <c r="A48" s="57">
        <v>5</v>
      </c>
      <c r="B48" s="17" t="s">
        <v>3873</v>
      </c>
      <c r="C48" s="17" t="s">
        <v>3874</v>
      </c>
      <c r="D48" s="17" t="s">
        <v>834</v>
      </c>
      <c r="E48" s="17">
        <v>2000.3</v>
      </c>
      <c r="F48" s="17" t="s">
        <v>766</v>
      </c>
      <c r="G48" s="17" t="s">
        <v>3961</v>
      </c>
      <c r="H48" s="17">
        <v>7180019346</v>
      </c>
    </row>
    <row r="49" spans="1:8" ht="39.9" customHeight="1" x14ac:dyDescent="0.2">
      <c r="A49" s="57">
        <v>6</v>
      </c>
      <c r="B49" s="17" t="s">
        <v>3875</v>
      </c>
      <c r="C49" s="17" t="s">
        <v>3876</v>
      </c>
      <c r="D49" s="17" t="s">
        <v>834</v>
      </c>
      <c r="E49" s="17">
        <v>2003.3</v>
      </c>
      <c r="F49" s="17" t="s">
        <v>766</v>
      </c>
      <c r="G49" s="17" t="s">
        <v>3962</v>
      </c>
      <c r="H49" s="17">
        <v>7180019353</v>
      </c>
    </row>
    <row r="50" spans="1:8" ht="39.9" customHeight="1" x14ac:dyDescent="0.2">
      <c r="A50" s="57">
        <v>7</v>
      </c>
      <c r="B50" s="17" t="s">
        <v>3877</v>
      </c>
      <c r="C50" s="17" t="s">
        <v>3836</v>
      </c>
      <c r="D50" s="17" t="s">
        <v>274</v>
      </c>
      <c r="E50" s="17">
        <v>2007.4</v>
      </c>
      <c r="F50" s="17" t="s">
        <v>766</v>
      </c>
      <c r="G50" s="17" t="s">
        <v>3963</v>
      </c>
      <c r="H50" s="17">
        <v>7180019361</v>
      </c>
    </row>
    <row r="51" spans="1:8" ht="39.9" customHeight="1" x14ac:dyDescent="0.2">
      <c r="A51" s="57">
        <v>8</v>
      </c>
      <c r="B51" s="17" t="s">
        <v>3878</v>
      </c>
      <c r="C51" s="17" t="s">
        <v>3879</v>
      </c>
      <c r="D51" s="17" t="s">
        <v>156</v>
      </c>
      <c r="E51" s="17">
        <v>2009.6</v>
      </c>
      <c r="F51" s="17" t="s">
        <v>766</v>
      </c>
      <c r="G51" s="17" t="s">
        <v>3964</v>
      </c>
      <c r="H51" s="17">
        <v>7180019379</v>
      </c>
    </row>
    <row r="52" spans="1:8" ht="39.9" customHeight="1" x14ac:dyDescent="0.2">
      <c r="A52" s="57">
        <v>9</v>
      </c>
      <c r="B52" s="17" t="s">
        <v>3880</v>
      </c>
      <c r="C52" s="17" t="s">
        <v>3881</v>
      </c>
      <c r="D52" s="17" t="s">
        <v>238</v>
      </c>
      <c r="E52" s="17">
        <v>2005.4</v>
      </c>
      <c r="F52" s="17" t="s">
        <v>766</v>
      </c>
      <c r="G52" s="17" t="s">
        <v>3965</v>
      </c>
      <c r="H52" s="17">
        <v>7180019387</v>
      </c>
    </row>
    <row r="53" spans="1:8" ht="39.9" customHeight="1" x14ac:dyDescent="0.2">
      <c r="A53" s="57">
        <v>10</v>
      </c>
      <c r="B53" s="17" t="s">
        <v>3882</v>
      </c>
      <c r="C53" s="17" t="s">
        <v>3883</v>
      </c>
      <c r="D53" s="17" t="s">
        <v>238</v>
      </c>
      <c r="E53" s="17">
        <v>2012.3</v>
      </c>
      <c r="F53" s="17" t="s">
        <v>766</v>
      </c>
      <c r="G53" s="17" t="s">
        <v>3966</v>
      </c>
      <c r="H53" s="17">
        <v>7180019395</v>
      </c>
    </row>
  </sheetData>
  <phoneticPr fontId="5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&amp;C&amp;"-,太字"&amp;20特別貸出用図書セット(調べ学習用セット　栽培)</oddHeader>
  </headerFooter>
  <rowBreaks count="4" manualBreakCount="4">
    <brk id="12" max="16383" man="1"/>
    <brk id="20" max="16383" man="1"/>
    <brk id="31" max="16383" man="1"/>
    <brk id="41" max="16383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theme="4"/>
  </sheetPr>
  <dimension ref="A1:H19"/>
  <sheetViews>
    <sheetView view="pageBreakPreview" zoomScale="80" zoomScaleNormal="100" zoomScaleSheetLayoutView="80" workbookViewId="0">
      <selection activeCell="C2" sqref="C2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77734375" style="57" bestFit="1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5370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86" t="s">
        <v>5367</v>
      </c>
    </row>
    <row r="4" spans="1:8" ht="39.9" customHeight="1" thickTop="1" x14ac:dyDescent="0.2">
      <c r="A4" s="57">
        <v>1</v>
      </c>
      <c r="B4" s="17" t="s">
        <v>3887</v>
      </c>
      <c r="C4" s="17" t="s">
        <v>3888</v>
      </c>
      <c r="D4" s="17" t="s">
        <v>3884</v>
      </c>
      <c r="E4" s="17">
        <v>1986.1</v>
      </c>
      <c r="F4" s="17" t="s">
        <v>766</v>
      </c>
      <c r="G4" s="17" t="s">
        <v>3912</v>
      </c>
      <c r="H4" s="100">
        <v>7180019486</v>
      </c>
    </row>
    <row r="5" spans="1:8" ht="39.9" customHeight="1" x14ac:dyDescent="0.2">
      <c r="A5" s="57">
        <v>2</v>
      </c>
      <c r="B5" s="17" t="s">
        <v>3889</v>
      </c>
      <c r="C5" s="17" t="s">
        <v>3890</v>
      </c>
      <c r="D5" s="17" t="s">
        <v>165</v>
      </c>
      <c r="E5" s="17">
        <v>2005.6</v>
      </c>
      <c r="F5" s="17" t="s">
        <v>766</v>
      </c>
      <c r="G5" s="17" t="s">
        <v>3913</v>
      </c>
      <c r="H5" s="100">
        <v>7180019494</v>
      </c>
    </row>
    <row r="6" spans="1:8" ht="39.9" customHeight="1" x14ac:dyDescent="0.2">
      <c r="A6" s="57">
        <v>3</v>
      </c>
      <c r="B6" s="17" t="s">
        <v>3891</v>
      </c>
      <c r="C6" s="17" t="s">
        <v>3892</v>
      </c>
      <c r="D6" s="17" t="s">
        <v>3885</v>
      </c>
      <c r="E6" s="17">
        <v>2006.5</v>
      </c>
      <c r="F6" s="17" t="s">
        <v>766</v>
      </c>
      <c r="G6" s="17" t="s">
        <v>3914</v>
      </c>
      <c r="H6" s="100">
        <v>7180019502</v>
      </c>
    </row>
    <row r="7" spans="1:8" ht="39.9" customHeight="1" x14ac:dyDescent="0.2">
      <c r="A7" s="57">
        <v>4</v>
      </c>
      <c r="B7" s="17" t="s">
        <v>3893</v>
      </c>
      <c r="C7" s="17" t="s">
        <v>3892</v>
      </c>
      <c r="D7" s="17" t="s">
        <v>3885</v>
      </c>
      <c r="E7" s="17">
        <v>2006.5</v>
      </c>
      <c r="F7" s="17" t="s">
        <v>766</v>
      </c>
      <c r="G7" s="17" t="s">
        <v>3915</v>
      </c>
      <c r="H7" s="100">
        <v>7180019510</v>
      </c>
    </row>
    <row r="8" spans="1:8" ht="39.9" customHeight="1" x14ac:dyDescent="0.2">
      <c r="A8" s="57">
        <v>5</v>
      </c>
      <c r="B8" s="17" t="s">
        <v>5369</v>
      </c>
      <c r="C8" s="17" t="s">
        <v>3894</v>
      </c>
      <c r="D8" s="17" t="s">
        <v>287</v>
      </c>
      <c r="E8" s="17">
        <v>2006.12</v>
      </c>
      <c r="F8" s="17" t="s">
        <v>766</v>
      </c>
      <c r="G8" s="17" t="s">
        <v>3916</v>
      </c>
      <c r="H8" s="100">
        <v>7180019528</v>
      </c>
    </row>
    <row r="9" spans="1:8" ht="39.9" customHeight="1" x14ac:dyDescent="0.2">
      <c r="A9" s="57">
        <v>6</v>
      </c>
      <c r="B9" s="17" t="s">
        <v>3895</v>
      </c>
      <c r="C9" s="17" t="s">
        <v>3896</v>
      </c>
      <c r="D9" s="17" t="s">
        <v>1335</v>
      </c>
      <c r="E9" s="17">
        <v>2005.4</v>
      </c>
      <c r="F9" s="17" t="s">
        <v>766</v>
      </c>
      <c r="G9" s="17" t="s">
        <v>3917</v>
      </c>
      <c r="H9" s="100">
        <v>7180019536</v>
      </c>
    </row>
    <row r="10" spans="1:8" ht="39.9" customHeight="1" x14ac:dyDescent="0.2">
      <c r="A10" s="57">
        <v>7</v>
      </c>
      <c r="B10" s="17" t="s">
        <v>3897</v>
      </c>
      <c r="C10" s="17" t="s">
        <v>3898</v>
      </c>
      <c r="D10" s="17" t="s">
        <v>148</v>
      </c>
      <c r="E10" s="17">
        <v>2009.9</v>
      </c>
      <c r="F10" s="17" t="s">
        <v>766</v>
      </c>
      <c r="G10" s="17" t="s">
        <v>3918</v>
      </c>
      <c r="H10" s="100">
        <v>7180019544</v>
      </c>
    </row>
    <row r="11" spans="1:8" ht="39.9" customHeight="1" x14ac:dyDescent="0.2">
      <c r="B11" s="192" t="s">
        <v>133</v>
      </c>
    </row>
    <row r="12" spans="1:8" ht="39.9" customHeight="1" thickBot="1" x14ac:dyDescent="0.25">
      <c r="B12" s="13" t="s">
        <v>5362</v>
      </c>
      <c r="C12" s="13" t="s">
        <v>5363</v>
      </c>
      <c r="D12" s="13" t="s">
        <v>5364</v>
      </c>
      <c r="E12" s="13" t="s">
        <v>5365</v>
      </c>
      <c r="F12" s="13" t="s">
        <v>5366</v>
      </c>
      <c r="G12" s="13" t="s">
        <v>5368</v>
      </c>
      <c r="H12" s="186" t="s">
        <v>5367</v>
      </c>
    </row>
    <row r="13" spans="1:8" ht="39.9" customHeight="1" thickTop="1" x14ac:dyDescent="0.2">
      <c r="A13" s="57">
        <v>1</v>
      </c>
      <c r="B13" s="17" t="s">
        <v>3899</v>
      </c>
      <c r="C13" s="17" t="s">
        <v>3900</v>
      </c>
      <c r="D13" s="17" t="s">
        <v>1305</v>
      </c>
      <c r="E13" s="17">
        <v>2013.1</v>
      </c>
      <c r="F13" s="17" t="s">
        <v>766</v>
      </c>
      <c r="G13" s="17" t="s">
        <v>3919</v>
      </c>
      <c r="H13" s="100">
        <v>7180019551</v>
      </c>
    </row>
    <row r="14" spans="1:8" ht="39.9" customHeight="1" x14ac:dyDescent="0.2">
      <c r="A14" s="57">
        <v>2</v>
      </c>
      <c r="B14" s="17" t="s">
        <v>3901</v>
      </c>
      <c r="C14" s="17" t="s">
        <v>3902</v>
      </c>
      <c r="D14" s="17" t="s">
        <v>834</v>
      </c>
      <c r="E14" s="17">
        <v>2013.3</v>
      </c>
      <c r="F14" s="17" t="s">
        <v>766</v>
      </c>
      <c r="G14" s="17" t="s">
        <v>3920</v>
      </c>
      <c r="H14" s="100">
        <v>7180019569</v>
      </c>
    </row>
    <row r="15" spans="1:8" ht="39.9" customHeight="1" x14ac:dyDescent="0.2">
      <c r="A15" s="57">
        <v>3</v>
      </c>
      <c r="B15" s="17" t="s">
        <v>3903</v>
      </c>
      <c r="C15" s="17" t="s">
        <v>3904</v>
      </c>
      <c r="D15" s="17" t="s">
        <v>564</v>
      </c>
      <c r="E15" s="17">
        <v>2013.3</v>
      </c>
      <c r="F15" s="17" t="s">
        <v>766</v>
      </c>
      <c r="G15" s="17" t="s">
        <v>3921</v>
      </c>
      <c r="H15" s="100">
        <v>7180019577</v>
      </c>
    </row>
    <row r="16" spans="1:8" ht="39.9" customHeight="1" x14ac:dyDescent="0.2">
      <c r="A16" s="57">
        <v>4</v>
      </c>
      <c r="B16" s="17" t="s">
        <v>3905</v>
      </c>
      <c r="C16" s="17" t="s">
        <v>3906</v>
      </c>
      <c r="D16" s="17" t="s">
        <v>1111</v>
      </c>
      <c r="E16" s="17">
        <v>2013.2</v>
      </c>
      <c r="F16" s="17" t="s">
        <v>766</v>
      </c>
      <c r="G16" s="17" t="s">
        <v>3922</v>
      </c>
      <c r="H16" s="100">
        <v>7180019585</v>
      </c>
    </row>
    <row r="17" spans="1:8" ht="39.9" customHeight="1" x14ac:dyDescent="0.2">
      <c r="A17" s="57">
        <v>5</v>
      </c>
      <c r="B17" s="17" t="s">
        <v>3907</v>
      </c>
      <c r="C17" s="17" t="s">
        <v>3163</v>
      </c>
      <c r="D17" s="17" t="s">
        <v>3886</v>
      </c>
      <c r="E17" s="17">
        <v>2013.3</v>
      </c>
      <c r="F17" s="17" t="s">
        <v>766</v>
      </c>
      <c r="G17" s="17" t="s">
        <v>3923</v>
      </c>
      <c r="H17" s="100">
        <v>7180019593</v>
      </c>
    </row>
    <row r="18" spans="1:8" ht="39.9" customHeight="1" x14ac:dyDescent="0.2">
      <c r="A18" s="57">
        <v>6</v>
      </c>
      <c r="B18" s="17" t="s">
        <v>3908</v>
      </c>
      <c r="C18" s="17" t="s">
        <v>3909</v>
      </c>
      <c r="D18" s="17" t="s">
        <v>156</v>
      </c>
      <c r="E18" s="17">
        <v>2013.8</v>
      </c>
      <c r="F18" s="17" t="s">
        <v>766</v>
      </c>
      <c r="G18" s="17" t="s">
        <v>3924</v>
      </c>
      <c r="H18" s="100">
        <v>7180019601</v>
      </c>
    </row>
    <row r="19" spans="1:8" ht="39.9" customHeight="1" x14ac:dyDescent="0.2">
      <c r="A19" s="57">
        <v>7</v>
      </c>
      <c r="B19" s="17" t="s">
        <v>3910</v>
      </c>
      <c r="C19" s="17" t="s">
        <v>3911</v>
      </c>
      <c r="D19" s="17" t="s">
        <v>243</v>
      </c>
      <c r="E19" s="17">
        <v>2013.1</v>
      </c>
      <c r="F19" s="17" t="s">
        <v>766</v>
      </c>
      <c r="G19" s="17" t="s">
        <v>3925</v>
      </c>
      <c r="H19" s="100">
        <v>7180019619</v>
      </c>
    </row>
  </sheetData>
  <phoneticPr fontId="5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大阪)</oddHeader>
  </headerFooter>
  <rowBreaks count="1" manualBreakCount="1">
    <brk id="10" max="16383" man="1"/>
  </row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theme="4"/>
  </sheetPr>
  <dimension ref="A1:H14"/>
  <sheetViews>
    <sheetView view="pageBreakPreview" zoomScale="80" zoomScaleNormal="100" zoomScaleSheetLayoutView="80" workbookViewId="0">
      <selection activeCell="B2" sqref="B2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77734375" style="57" bestFit="1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5574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10654</v>
      </c>
      <c r="F3" s="13" t="s">
        <v>10651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60" t="str">
        <f>"お天気博士になろう! 1 天気の変化をしらべよう"</f>
        <v>お天気博士になろう! 1 天気の変化をしらべよう</v>
      </c>
      <c r="C4" s="60" t="str">
        <f>"日本気象協会∥監修"</f>
        <v>日本気象協会∥監修</v>
      </c>
      <c r="D4" s="60" t="str">
        <f>"ポプラ社"</f>
        <v>ポプラ社</v>
      </c>
      <c r="E4" s="60" t="str">
        <f>"2013.4"</f>
        <v>2013.4</v>
      </c>
      <c r="F4" s="146" t="s">
        <v>10652</v>
      </c>
      <c r="G4" s="323" t="s">
        <v>10642</v>
      </c>
      <c r="H4" s="107">
        <v>7180023256</v>
      </c>
    </row>
    <row r="5" spans="1:8" ht="39.9" customHeight="1" x14ac:dyDescent="0.2">
      <c r="A5" s="57">
        <v>2</v>
      </c>
      <c r="B5" s="17" t="str">
        <f>"お天気博士になろう! 2 雲の大研究"</f>
        <v>お天気博士になろう! 2 雲の大研究</v>
      </c>
      <c r="C5" s="17" t="str">
        <f>"日本気象協会∥監修"</f>
        <v>日本気象協会∥監修</v>
      </c>
      <c r="D5" s="17" t="str">
        <f>"ポプラ社"</f>
        <v>ポプラ社</v>
      </c>
      <c r="E5" s="17" t="str">
        <f>"2013.4"</f>
        <v>2013.4</v>
      </c>
      <c r="F5" s="17" t="s">
        <v>10652</v>
      </c>
      <c r="G5" s="323" t="s">
        <v>10643</v>
      </c>
      <c r="H5" s="108">
        <v>7180023264</v>
      </c>
    </row>
    <row r="6" spans="1:8" ht="39.9" customHeight="1" x14ac:dyDescent="0.2">
      <c r="A6" s="57">
        <v>3</v>
      </c>
      <c r="B6" s="17" t="str">
        <f>"お天気博士になろう! 3 雨と雪の大研究"</f>
        <v>お天気博士になろう! 3 雨と雪の大研究</v>
      </c>
      <c r="C6" s="17" t="str">
        <f>"日本気象協会∥監修"</f>
        <v>日本気象協会∥監修</v>
      </c>
      <c r="D6" s="17" t="str">
        <f>"ポプラ社"</f>
        <v>ポプラ社</v>
      </c>
      <c r="E6" s="17" t="str">
        <f>"2013.4"</f>
        <v>2013.4</v>
      </c>
      <c r="F6" s="17" t="s">
        <v>10652</v>
      </c>
      <c r="G6" s="323" t="s">
        <v>10644</v>
      </c>
      <c r="H6" s="108">
        <v>7180023272</v>
      </c>
    </row>
    <row r="7" spans="1:8" ht="39.9" customHeight="1" x14ac:dyDescent="0.2">
      <c r="A7" s="57">
        <v>4</v>
      </c>
      <c r="B7" s="17" t="str">
        <f>"お天気博士になろう! 4 台風とたつまきの大研究"</f>
        <v>お天気博士になろう! 4 台風とたつまきの大研究</v>
      </c>
      <c r="C7" s="17" t="str">
        <f>"日本気象協会∥監修"</f>
        <v>日本気象協会∥監修</v>
      </c>
      <c r="D7" s="17" t="str">
        <f>"ポプラ社"</f>
        <v>ポプラ社</v>
      </c>
      <c r="E7" s="17" t="str">
        <f>"2013.4"</f>
        <v>2013.4</v>
      </c>
      <c r="F7" s="17" t="s">
        <v>10652</v>
      </c>
      <c r="G7" s="323" t="s">
        <v>10645</v>
      </c>
      <c r="H7" s="108">
        <v>7180023280</v>
      </c>
    </row>
    <row r="8" spans="1:8" ht="39.9" customHeight="1" thickBot="1" x14ac:dyDescent="0.25">
      <c r="A8" s="57">
        <v>5</v>
      </c>
      <c r="B8" s="58" t="str">
        <f>"お天気博士になろう! 5 日本列島天気しらべ"</f>
        <v>お天気博士になろう! 5 日本列島天気しらべ</v>
      </c>
      <c r="C8" s="58" t="str">
        <f>"日本気象協会∥監修"</f>
        <v>日本気象協会∥監修</v>
      </c>
      <c r="D8" s="58" t="str">
        <f>"ポプラ社"</f>
        <v>ポプラ社</v>
      </c>
      <c r="E8" s="58" t="str">
        <f>"2013.4"</f>
        <v>2013.4</v>
      </c>
      <c r="F8" s="58" t="s">
        <v>10653</v>
      </c>
      <c r="G8" s="345" t="s">
        <v>10646</v>
      </c>
      <c r="H8" s="109">
        <v>7180023298</v>
      </c>
    </row>
    <row r="9" spans="1:8" ht="39.9" customHeight="1" x14ac:dyDescent="0.2">
      <c r="B9" s="192" t="s">
        <v>6921</v>
      </c>
    </row>
    <row r="10" spans="1:8" ht="39.9" customHeight="1" thickBot="1" x14ac:dyDescent="0.25">
      <c r="B10" s="13" t="s">
        <v>5362</v>
      </c>
      <c r="C10" s="13" t="s">
        <v>5363</v>
      </c>
      <c r="D10" s="13" t="s">
        <v>5364</v>
      </c>
      <c r="E10" s="13" t="s">
        <v>10654</v>
      </c>
      <c r="F10" s="13" t="s">
        <v>10651</v>
      </c>
      <c r="G10" s="13" t="s">
        <v>5368</v>
      </c>
      <c r="H10" s="13" t="s">
        <v>5367</v>
      </c>
    </row>
    <row r="11" spans="1:8" ht="39.9" customHeight="1" thickTop="1" x14ac:dyDescent="0.2">
      <c r="A11" s="57">
        <v>1</v>
      </c>
      <c r="B11" s="17" t="str">
        <f>"いちばんやさしい天気と気象の事典 調べ学習・自由研究に!天気のことがなんでも分かる! "</f>
        <v xml:space="preserve">いちばんやさしい天気と気象の事典 調べ学習・自由研究に!天気のことがなんでも分かる! </v>
      </c>
      <c r="C11" s="17" t="s">
        <v>5565</v>
      </c>
      <c r="D11" s="17" t="str">
        <f>"永岡書店"</f>
        <v>永岡書店</v>
      </c>
      <c r="E11" s="17" t="str">
        <f>"2013.6"</f>
        <v>2013.6</v>
      </c>
      <c r="F11" s="17" t="s">
        <v>10653</v>
      </c>
      <c r="G11" s="323" t="s">
        <v>10647</v>
      </c>
      <c r="H11" s="107">
        <v>7180023306</v>
      </c>
    </row>
    <row r="12" spans="1:8" ht="39.9" customHeight="1" x14ac:dyDescent="0.2">
      <c r="A12" s="57">
        <v>2</v>
      </c>
      <c r="B12" s="17" t="str">
        <f>"ギモンかいけつ!天達さんのお天気教室 "</f>
        <v xml:space="preserve">ギモンかいけつ!天達さんのお天気教室 </v>
      </c>
      <c r="C12" s="17" t="str">
        <f>"天達/武史∥監修"</f>
        <v>天達/武史∥監修</v>
      </c>
      <c r="D12" s="253" t="str">
        <f>"文化学園文化出版局"</f>
        <v>文化学園文化出版局</v>
      </c>
      <c r="E12" s="17" t="str">
        <f>"2013.7"</f>
        <v>2013.7</v>
      </c>
      <c r="F12" s="17" t="s">
        <v>10652</v>
      </c>
      <c r="G12" s="132" t="s">
        <v>10648</v>
      </c>
      <c r="H12" s="108">
        <v>7180023314</v>
      </c>
    </row>
    <row r="13" spans="1:8" ht="39.9" customHeight="1" x14ac:dyDescent="0.2">
      <c r="A13" s="57">
        <v>3</v>
      </c>
      <c r="B13" s="17" t="str">
        <f>"絵図解天気のなぞ "</f>
        <v xml:space="preserve">絵図解天気のなぞ </v>
      </c>
      <c r="C13" s="17" t="s">
        <v>5566</v>
      </c>
      <c r="D13" s="17" t="str">
        <f>"絵本塾出版"</f>
        <v>絵本塾出版</v>
      </c>
      <c r="E13" s="17" t="str">
        <f>"2014.2"</f>
        <v>2014.2</v>
      </c>
      <c r="F13" s="17" t="s">
        <v>10652</v>
      </c>
      <c r="G13" s="132" t="s">
        <v>10649</v>
      </c>
      <c r="H13" s="108">
        <v>7180023322</v>
      </c>
    </row>
    <row r="14" spans="1:8" ht="39.9" customHeight="1" thickBot="1" x14ac:dyDescent="0.25">
      <c r="A14" s="57">
        <v>4</v>
      </c>
      <c r="B14" s="58" t="str">
        <f>"気象の図鑑 空と天気の不思議がわかる "</f>
        <v xml:space="preserve">気象の図鑑 空と天気の不思議がわかる </v>
      </c>
      <c r="C14" s="58" t="s">
        <v>5567</v>
      </c>
      <c r="D14" s="58" t="str">
        <f>"技術評論社"</f>
        <v>技術評論社</v>
      </c>
      <c r="E14" s="58" t="str">
        <f>"2014.9"</f>
        <v>2014.9</v>
      </c>
      <c r="F14" s="58" t="s">
        <v>10653</v>
      </c>
      <c r="G14" s="345" t="s">
        <v>10650</v>
      </c>
      <c r="H14" s="109">
        <v>7180023330</v>
      </c>
    </row>
  </sheetData>
  <phoneticPr fontId="5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天気)</oddHeader>
  </headerFooter>
  <rowBreaks count="1" manualBreakCount="1">
    <brk id="8" max="7" man="1"/>
  </row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theme="4"/>
  </sheetPr>
  <dimension ref="A1:H26"/>
  <sheetViews>
    <sheetView view="pageBreakPreview" topLeftCell="A10" zoomScale="80" zoomScaleNormal="100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77734375" style="57" bestFit="1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477" t="s">
        <v>5575</v>
      </c>
      <c r="C2" s="477"/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60" t="s">
        <v>5576</v>
      </c>
      <c r="C4" s="60" t="s">
        <v>5577</v>
      </c>
      <c r="D4" s="60" t="s">
        <v>5594</v>
      </c>
      <c r="E4" s="60">
        <v>1996.9</v>
      </c>
      <c r="F4" s="146" t="s">
        <v>5393</v>
      </c>
      <c r="G4" s="323" t="s">
        <v>6922</v>
      </c>
      <c r="H4" s="107">
        <v>7180023348</v>
      </c>
    </row>
    <row r="5" spans="1:8" ht="39.9" customHeight="1" x14ac:dyDescent="0.2">
      <c r="A5" s="57">
        <v>2</v>
      </c>
      <c r="B5" s="17" t="s">
        <v>5578</v>
      </c>
      <c r="C5" s="17" t="s">
        <v>5579</v>
      </c>
      <c r="D5" s="17" t="s">
        <v>5594</v>
      </c>
      <c r="E5" s="17">
        <v>1999.1</v>
      </c>
      <c r="F5" s="17" t="s">
        <v>5393</v>
      </c>
      <c r="G5" s="323" t="s">
        <v>6923</v>
      </c>
      <c r="H5" s="108">
        <v>7180023355</v>
      </c>
    </row>
    <row r="6" spans="1:8" ht="39.9" customHeight="1" x14ac:dyDescent="0.2">
      <c r="A6" s="57">
        <v>3</v>
      </c>
      <c r="B6" s="17" t="s">
        <v>5580</v>
      </c>
      <c r="C6" s="17" t="s">
        <v>5581</v>
      </c>
      <c r="D6" s="17" t="s">
        <v>5594</v>
      </c>
      <c r="E6" s="17">
        <v>2007.1</v>
      </c>
      <c r="F6" s="17" t="s">
        <v>5393</v>
      </c>
      <c r="G6" s="323" t="s">
        <v>6924</v>
      </c>
      <c r="H6" s="108">
        <v>7180023363</v>
      </c>
    </row>
    <row r="7" spans="1:8" ht="39.9" customHeight="1" x14ac:dyDescent="0.2">
      <c r="A7" s="57">
        <v>4</v>
      </c>
      <c r="B7" s="17" t="s">
        <v>5582</v>
      </c>
      <c r="C7" s="17" t="s">
        <v>5583</v>
      </c>
      <c r="D7" s="17" t="s">
        <v>5594</v>
      </c>
      <c r="E7" s="17">
        <v>2009.6</v>
      </c>
      <c r="F7" s="17" t="s">
        <v>5392</v>
      </c>
      <c r="G7" s="323" t="s">
        <v>6925</v>
      </c>
      <c r="H7" s="108">
        <v>7180023371</v>
      </c>
    </row>
    <row r="8" spans="1:8" ht="39.9" customHeight="1" x14ac:dyDescent="0.2">
      <c r="A8" s="57">
        <v>5</v>
      </c>
      <c r="B8" s="17" t="s">
        <v>5584</v>
      </c>
      <c r="C8" s="17" t="s">
        <v>5585</v>
      </c>
      <c r="D8" s="17" t="s">
        <v>5594</v>
      </c>
      <c r="E8" s="17">
        <v>2010.2</v>
      </c>
      <c r="F8" s="17" t="s">
        <v>5392</v>
      </c>
      <c r="G8" s="323" t="s">
        <v>6926</v>
      </c>
      <c r="H8" s="108">
        <v>7180023389</v>
      </c>
    </row>
    <row r="9" spans="1:8" ht="39.9" customHeight="1" x14ac:dyDescent="0.2">
      <c r="A9" s="57">
        <v>6</v>
      </c>
      <c r="B9" s="17" t="s">
        <v>5586</v>
      </c>
      <c r="C9" s="17" t="s">
        <v>5587</v>
      </c>
      <c r="D9" s="17" t="s">
        <v>5594</v>
      </c>
      <c r="E9" s="17">
        <v>2011.3</v>
      </c>
      <c r="F9" s="17" t="s">
        <v>5392</v>
      </c>
      <c r="G9" s="323" t="s">
        <v>6927</v>
      </c>
      <c r="H9" s="108">
        <v>7180023397</v>
      </c>
    </row>
    <row r="10" spans="1:8" ht="39.9" customHeight="1" x14ac:dyDescent="0.2">
      <c r="A10" s="57">
        <v>7</v>
      </c>
      <c r="B10" s="17" t="s">
        <v>5588</v>
      </c>
      <c r="C10" s="17" t="s">
        <v>5589</v>
      </c>
      <c r="D10" s="17" t="s">
        <v>5594</v>
      </c>
      <c r="E10" s="17">
        <v>2012.6</v>
      </c>
      <c r="F10" s="17" t="s">
        <v>5392</v>
      </c>
      <c r="G10" s="323" t="s">
        <v>6928</v>
      </c>
      <c r="H10" s="108">
        <v>7180023405</v>
      </c>
    </row>
    <row r="11" spans="1:8" ht="39.9" customHeight="1" x14ac:dyDescent="0.2">
      <c r="A11" s="57">
        <v>8</v>
      </c>
      <c r="B11" s="17" t="s">
        <v>5590</v>
      </c>
      <c r="C11" s="17" t="s">
        <v>5591</v>
      </c>
      <c r="D11" s="17" t="s">
        <v>5594</v>
      </c>
      <c r="E11" s="17">
        <v>2014.4</v>
      </c>
      <c r="F11" s="17" t="s">
        <v>5392</v>
      </c>
      <c r="G11" s="323" t="s">
        <v>6929</v>
      </c>
      <c r="H11" s="108">
        <v>7180023413</v>
      </c>
    </row>
    <row r="12" spans="1:8" ht="39.9" customHeight="1" thickBot="1" x14ac:dyDescent="0.25">
      <c r="A12" s="57">
        <v>9</v>
      </c>
      <c r="B12" s="58" t="s">
        <v>5592</v>
      </c>
      <c r="C12" s="58" t="s">
        <v>5593</v>
      </c>
      <c r="D12" s="58" t="s">
        <v>5594</v>
      </c>
      <c r="E12" s="58">
        <v>2014.4</v>
      </c>
      <c r="F12" s="58" t="s">
        <v>5392</v>
      </c>
      <c r="G12" s="345" t="s">
        <v>6930</v>
      </c>
      <c r="H12" s="109">
        <v>7180023421</v>
      </c>
    </row>
    <row r="13" spans="1:8" ht="39.9" customHeight="1" x14ac:dyDescent="0.2">
      <c r="B13" s="481" t="s">
        <v>5595</v>
      </c>
      <c r="C13" s="481"/>
    </row>
    <row r="14" spans="1:8" ht="39.9" customHeight="1" thickBot="1" x14ac:dyDescent="0.25">
      <c r="B14" s="13" t="s">
        <v>5362</v>
      </c>
      <c r="C14" s="13" t="s">
        <v>5363</v>
      </c>
      <c r="D14" s="13" t="s">
        <v>5364</v>
      </c>
      <c r="E14" s="13" t="s">
        <v>5365</v>
      </c>
      <c r="F14" s="13" t="s">
        <v>5366</v>
      </c>
      <c r="G14" s="13" t="s">
        <v>5368</v>
      </c>
      <c r="H14" s="13" t="s">
        <v>5367</v>
      </c>
    </row>
    <row r="15" spans="1:8" ht="39.9" customHeight="1" thickTop="1" x14ac:dyDescent="0.2">
      <c r="A15" s="57">
        <v>1</v>
      </c>
      <c r="B15" s="402" t="s">
        <v>5603</v>
      </c>
      <c r="C15" s="402" t="s">
        <v>5596</v>
      </c>
      <c r="D15" s="402" t="s">
        <v>5594</v>
      </c>
      <c r="E15" s="402">
        <v>2005.2</v>
      </c>
      <c r="F15" s="78" t="s">
        <v>5392</v>
      </c>
      <c r="G15" s="323" t="s">
        <v>6931</v>
      </c>
      <c r="H15" s="107">
        <v>7180023439</v>
      </c>
    </row>
    <row r="16" spans="1:8" ht="39.9" customHeight="1" x14ac:dyDescent="0.2">
      <c r="A16" s="57">
        <v>2</v>
      </c>
      <c r="B16" s="17" t="s">
        <v>5597</v>
      </c>
      <c r="C16" s="17" t="s">
        <v>5598</v>
      </c>
      <c r="D16" s="17" t="s">
        <v>5594</v>
      </c>
      <c r="E16" s="17">
        <v>2008.1</v>
      </c>
      <c r="F16" s="17" t="s">
        <v>5392</v>
      </c>
      <c r="G16" s="323" t="s">
        <v>6932</v>
      </c>
      <c r="H16" s="108">
        <v>7180023447</v>
      </c>
    </row>
    <row r="17" spans="1:8" ht="39.9" customHeight="1" x14ac:dyDescent="0.2">
      <c r="A17" s="57">
        <v>3</v>
      </c>
      <c r="B17" s="17" t="s">
        <v>5599</v>
      </c>
      <c r="C17" s="17" t="s">
        <v>5600</v>
      </c>
      <c r="D17" s="17" t="s">
        <v>5594</v>
      </c>
      <c r="E17" s="17">
        <v>2011.3</v>
      </c>
      <c r="F17" s="17" t="s">
        <v>5392</v>
      </c>
      <c r="G17" s="323" t="s">
        <v>6933</v>
      </c>
      <c r="H17" s="108">
        <v>7180023454</v>
      </c>
    </row>
    <row r="18" spans="1:8" ht="39.9" customHeight="1" x14ac:dyDescent="0.2">
      <c r="A18" s="57">
        <v>4</v>
      </c>
      <c r="B18" s="17" t="s">
        <v>5601</v>
      </c>
      <c r="C18" s="17" t="s">
        <v>5602</v>
      </c>
      <c r="D18" s="17" t="s">
        <v>5594</v>
      </c>
      <c r="E18" s="17">
        <v>2013.5</v>
      </c>
      <c r="F18" s="17" t="s">
        <v>5392</v>
      </c>
      <c r="G18" s="323" t="s">
        <v>6934</v>
      </c>
      <c r="H18" s="108">
        <v>7180023462</v>
      </c>
    </row>
    <row r="19" spans="1:8" ht="39.9" customHeight="1" x14ac:dyDescent="0.2">
      <c r="A19" s="57">
        <v>5</v>
      </c>
      <c r="B19" s="17" t="s">
        <v>15659</v>
      </c>
      <c r="C19" s="17" t="s">
        <v>15662</v>
      </c>
      <c r="D19" s="17" t="s">
        <v>15660</v>
      </c>
      <c r="E19" s="17">
        <v>2013.9</v>
      </c>
      <c r="F19" s="17" t="s">
        <v>5392</v>
      </c>
      <c r="G19" s="323" t="s">
        <v>15661</v>
      </c>
      <c r="H19" s="108">
        <v>7180023470</v>
      </c>
    </row>
    <row r="20" spans="1:8" ht="39.9" customHeight="1" x14ac:dyDescent="0.2">
      <c r="B20" s="478" t="s">
        <v>5604</v>
      </c>
      <c r="C20" s="478"/>
    </row>
    <row r="21" spans="1:8" ht="39.9" customHeight="1" x14ac:dyDescent="0.2">
      <c r="B21" s="78" t="s">
        <v>5362</v>
      </c>
      <c r="C21" s="78" t="s">
        <v>5363</v>
      </c>
      <c r="D21" s="78" t="s">
        <v>5364</v>
      </c>
      <c r="E21" s="78" t="s">
        <v>5365</v>
      </c>
      <c r="F21" s="78" t="s">
        <v>5366</v>
      </c>
      <c r="G21" s="78" t="s">
        <v>5368</v>
      </c>
      <c r="H21" s="78" t="s">
        <v>5367</v>
      </c>
    </row>
    <row r="22" spans="1:8" ht="39.9" customHeight="1" x14ac:dyDescent="0.2">
      <c r="A22" s="57">
        <v>1</v>
      </c>
      <c r="B22" s="78" t="s">
        <v>5605</v>
      </c>
      <c r="C22" s="78" t="s">
        <v>5606</v>
      </c>
      <c r="D22" s="78" t="s">
        <v>5615</v>
      </c>
      <c r="E22" s="78">
        <v>1989.2</v>
      </c>
      <c r="F22" s="78" t="s">
        <v>5392</v>
      </c>
      <c r="G22" s="132" t="s">
        <v>6935</v>
      </c>
      <c r="H22" s="143">
        <v>7180023488</v>
      </c>
    </row>
    <row r="23" spans="1:8" ht="39.9" customHeight="1" x14ac:dyDescent="0.2">
      <c r="A23" s="57">
        <v>2</v>
      </c>
      <c r="B23" s="17" t="s">
        <v>5607</v>
      </c>
      <c r="C23" s="17" t="s">
        <v>5608</v>
      </c>
      <c r="D23" s="17" t="s">
        <v>5615</v>
      </c>
      <c r="E23" s="228" t="s">
        <v>5616</v>
      </c>
      <c r="F23" s="17" t="s">
        <v>5392</v>
      </c>
      <c r="G23" s="323" t="s">
        <v>6936</v>
      </c>
      <c r="H23" s="108">
        <v>7180023496</v>
      </c>
    </row>
    <row r="24" spans="1:8" ht="39.9" customHeight="1" x14ac:dyDescent="0.2">
      <c r="A24" s="57">
        <v>3</v>
      </c>
      <c r="B24" s="17" t="s">
        <v>5609</v>
      </c>
      <c r="C24" s="17" t="s">
        <v>5610</v>
      </c>
      <c r="D24" s="17" t="s">
        <v>5615</v>
      </c>
      <c r="E24" s="17">
        <v>2010.12</v>
      </c>
      <c r="F24" s="17" t="s">
        <v>5392</v>
      </c>
      <c r="G24" s="323" t="s">
        <v>6937</v>
      </c>
      <c r="H24" s="108">
        <v>7180023504</v>
      </c>
    </row>
    <row r="25" spans="1:8" ht="39.9" customHeight="1" x14ac:dyDescent="0.2">
      <c r="A25" s="57">
        <v>4</v>
      </c>
      <c r="B25" s="17" t="s">
        <v>5611</v>
      </c>
      <c r="C25" s="17" t="s">
        <v>5612</v>
      </c>
      <c r="D25" s="17" t="s">
        <v>5615</v>
      </c>
      <c r="E25" s="17">
        <v>2014.4</v>
      </c>
      <c r="F25" s="17" t="s">
        <v>5392</v>
      </c>
      <c r="G25" s="323" t="s">
        <v>6938</v>
      </c>
      <c r="H25" s="108">
        <v>7180023512</v>
      </c>
    </row>
    <row r="26" spans="1:8" ht="39.9" customHeight="1" thickBot="1" x14ac:dyDescent="0.25">
      <c r="A26" s="57">
        <v>5</v>
      </c>
      <c r="B26" s="17" t="s">
        <v>5613</v>
      </c>
      <c r="C26" s="17" t="s">
        <v>5614</v>
      </c>
      <c r="D26" s="17" t="s">
        <v>5615</v>
      </c>
      <c r="E26" s="17">
        <v>2014.4</v>
      </c>
      <c r="F26" s="17" t="s">
        <v>5392</v>
      </c>
      <c r="G26" s="403" t="s">
        <v>6939</v>
      </c>
      <c r="H26" s="144">
        <v>7180023520</v>
      </c>
    </row>
  </sheetData>
  <mergeCells count="3">
    <mergeCell ref="B20:C20"/>
    <mergeCell ref="B2:C2"/>
    <mergeCell ref="B13:C13"/>
  </mergeCells>
  <phoneticPr fontId="5"/>
  <pageMargins left="0.25" right="0.25" top="0.75" bottom="0.75" header="0.3" footer="0.3"/>
  <pageSetup paperSize="9" scale="65" orientation="portrait" verticalDpi="300" r:id="rId1"/>
  <headerFooter>
    <oddHeader>&amp;C&amp;"-,太字"&amp;18特別貸出用図書セット(調べ学習用セット　たくさんのふしぎ傑作集)</oddHeader>
  </headerFooter>
  <rowBreaks count="2" manualBreakCount="2">
    <brk id="12" max="16383" man="1"/>
    <brk id="19" max="16383" man="1"/>
  </row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theme="4"/>
  </sheetPr>
  <dimension ref="A1:H29"/>
  <sheetViews>
    <sheetView topLeftCell="A19" zoomScale="70" zoomScaleNormal="70" zoomScaleSheetLayoutView="80" zoomScalePageLayoutView="69" workbookViewId="0">
      <selection activeCell="F16" sqref="F16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77734375" style="57" bestFit="1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8288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60" t="str">
        <f>"沖縄県の歴史散歩 "</f>
        <v xml:space="preserve">沖縄県の歴史散歩 </v>
      </c>
      <c r="C4" s="60" t="str">
        <f>"沖縄県の歴史散歩編集委員会‖編"</f>
        <v>沖縄県の歴史散歩編集委員会‖編</v>
      </c>
      <c r="D4" s="60" t="str">
        <f>"山川出版社"</f>
        <v>山川出版社</v>
      </c>
      <c r="E4" s="60" t="str">
        <f>"2014.1"</f>
        <v>2014.1</v>
      </c>
      <c r="G4" s="60" t="s">
        <v>8289</v>
      </c>
      <c r="H4" s="60" t="str">
        <f>"1211344419"</f>
        <v>1211344419</v>
      </c>
    </row>
    <row r="5" spans="1:8" ht="39.9" customHeight="1" x14ac:dyDescent="0.2">
      <c r="A5" s="57">
        <v>2</v>
      </c>
      <c r="B5" s="17" t="str">
        <f>"新・沖縄修学旅行 "</f>
        <v xml:space="preserve">新・沖縄修学旅行 </v>
      </c>
      <c r="C5" s="17" t="str">
        <f>"梅田/正己∥著 松元/剛∥著 目崎/茂和∥著"</f>
        <v>梅田/正己∥著 松元/剛∥著 目崎/茂和∥著</v>
      </c>
      <c r="D5" s="17" t="str">
        <f>"高文研"</f>
        <v>高文研</v>
      </c>
      <c r="E5" s="17" t="str">
        <f>"2013.11"</f>
        <v>2013.11</v>
      </c>
      <c r="F5" s="17"/>
      <c r="G5" s="17" t="s">
        <v>8290</v>
      </c>
      <c r="H5" s="17" t="str">
        <f>"1211333354"</f>
        <v>1211333354</v>
      </c>
    </row>
    <row r="6" spans="1:8" ht="39.9" customHeight="1" x14ac:dyDescent="0.2">
      <c r="A6" s="57">
        <v>3</v>
      </c>
      <c r="B6" s="17" t="str">
        <f>"いまこそ、沖縄 : 沖縄に親しむ50問50答 "</f>
        <v xml:space="preserve">いまこそ、沖縄 : 沖縄に親しむ50問50答 </v>
      </c>
      <c r="C6" s="17" t="str">
        <f>"行田/稔彦‖著"</f>
        <v>行田/稔彦‖著</v>
      </c>
      <c r="D6" s="17" t="str">
        <f>"新日本出版社"</f>
        <v>新日本出版社</v>
      </c>
      <c r="E6" s="17" t="str">
        <f>"2014.2"</f>
        <v>2014.2</v>
      </c>
      <c r="F6" s="17"/>
      <c r="G6" s="17" t="s">
        <v>8291</v>
      </c>
      <c r="H6" s="17" t="str">
        <f>"1123781955"</f>
        <v>1123781955</v>
      </c>
    </row>
    <row r="7" spans="1:8" ht="39.9" customHeight="1" x14ac:dyDescent="0.2">
      <c r="A7" s="57">
        <v>4</v>
      </c>
      <c r="B7" s="17" t="str">
        <f>"沖縄語辞典 : 那覇方言を中心に "</f>
        <v xml:space="preserve">沖縄語辞典 : 那覇方言を中心に </v>
      </c>
      <c r="C7" s="17" t="str">
        <f>"内間/直仁∥編著 野原/三義∥編著"</f>
        <v>内間/直仁∥編著 野原/三義∥編著</v>
      </c>
      <c r="D7" s="17" t="str">
        <f>"研究社"</f>
        <v>研究社</v>
      </c>
      <c r="E7" s="17" t="str">
        <f>"2006.5"</f>
        <v>2006.5</v>
      </c>
      <c r="F7" s="17"/>
      <c r="G7" s="17" t="s">
        <v>8292</v>
      </c>
      <c r="H7" s="17" t="str">
        <f>"1211333768"</f>
        <v>1211333768</v>
      </c>
    </row>
    <row r="8" spans="1:8" ht="39.9" customHeight="1" x14ac:dyDescent="0.2">
      <c r="A8" s="57">
        <v>5</v>
      </c>
      <c r="B8" s="17" t="str">
        <f>"沖縄県の歴史 "</f>
        <v xml:space="preserve">沖縄県の歴史 </v>
      </c>
      <c r="C8" s="17" t="str">
        <f>"安里/進∥著 高良/倉吉∥著 田名/真之∥著 豊見山/和行∥著 西里/喜行∥著 真栄平/房昭∥著"</f>
        <v>安里/進∥著 高良/倉吉∥著 田名/真之∥著 豊見山/和行∥著 西里/喜行∥著 真栄平/房昭∥著</v>
      </c>
      <c r="D8" s="17" t="str">
        <f>"山川出版社"</f>
        <v>山川出版社</v>
      </c>
      <c r="E8" s="17" t="str">
        <f>"2010.11"</f>
        <v>2010.11</v>
      </c>
      <c r="F8" s="17"/>
      <c r="G8" s="17" t="s">
        <v>8293</v>
      </c>
      <c r="H8" s="17" t="str">
        <f>"1211333693"</f>
        <v>1211333693</v>
      </c>
    </row>
    <row r="9" spans="1:8" ht="39.9" customHeight="1" x14ac:dyDescent="0.2">
      <c r="A9" s="57">
        <v>6</v>
      </c>
      <c r="B9" s="17" t="str">
        <f>"すぐわかる沖縄の美術 "</f>
        <v xml:space="preserve">すぐわかる沖縄の美術 </v>
      </c>
      <c r="C9" s="17" t="str">
        <f>"宮城/篤正∥監修 小林/純子∥[ほか]執筆"</f>
        <v>宮城/篤正∥監修 小林/純子∥[ほか]執筆</v>
      </c>
      <c r="D9" s="17" t="str">
        <f>"東京美術"</f>
        <v>東京美術</v>
      </c>
      <c r="E9" s="17" t="str">
        <f>"2007.11"</f>
        <v>2007.11</v>
      </c>
      <c r="F9" s="17"/>
      <c r="G9" s="17" t="s">
        <v>8294</v>
      </c>
      <c r="H9" s="17" t="str">
        <f>"1211333610"</f>
        <v>1211333610</v>
      </c>
    </row>
    <row r="10" spans="1:8" ht="39.9" customHeight="1" x14ac:dyDescent="0.2">
      <c r="A10" s="57">
        <v>7</v>
      </c>
      <c r="B10" s="17" t="str">
        <f>"沖縄の伝統行事・芸能を歩く "</f>
        <v xml:space="preserve">沖縄の伝統行事・芸能を歩く </v>
      </c>
      <c r="C10" s="17" t="str">
        <f>"高橋/哲朗‖著"</f>
        <v>高橋/哲朗‖著</v>
      </c>
      <c r="D10" s="17" t="str">
        <f>"沖縄探見社"</f>
        <v>沖縄探見社</v>
      </c>
      <c r="E10" s="17" t="str">
        <f>"2014.11"</f>
        <v>2014.11</v>
      </c>
      <c r="F10" s="17"/>
      <c r="G10" s="17" t="s">
        <v>8295</v>
      </c>
      <c r="H10" s="17" t="str">
        <f>"1211344393"</f>
        <v>1211344393</v>
      </c>
    </row>
    <row r="11" spans="1:8" ht="39.9" customHeight="1" x14ac:dyDescent="0.2">
      <c r="A11" s="57">
        <v>8</v>
      </c>
      <c r="B11" s="17" t="str">
        <f>"&lt;沖縄&gt;基地問題を知る事典 "</f>
        <v xml:space="preserve">&lt;沖縄&gt;基地問題を知る事典 </v>
      </c>
      <c r="C11" s="17" t="str">
        <f>"前田/哲男∥編 林/博史∥編 我部/政明∥編"</f>
        <v>前田/哲男∥編 林/博史∥編 我部/政明∥編</v>
      </c>
      <c r="D11" s="17" t="str">
        <f>"吉川弘文館"</f>
        <v>吉川弘文館</v>
      </c>
      <c r="E11" s="17" t="str">
        <f>"2013.2"</f>
        <v>2013.2</v>
      </c>
      <c r="F11" s="17"/>
      <c r="G11" s="17" t="s">
        <v>8296</v>
      </c>
      <c r="H11" s="17" t="str">
        <f>"1211333636"</f>
        <v>1211333636</v>
      </c>
    </row>
    <row r="12" spans="1:8" ht="39.9" customHeight="1" x14ac:dyDescent="0.2">
      <c r="A12" s="57">
        <v>9</v>
      </c>
      <c r="B12" s="17" t="str">
        <f>"大学的沖縄ガイド : こだわりの歩き方 "</f>
        <v xml:space="preserve">大学的沖縄ガイド : こだわりの歩き方 </v>
      </c>
      <c r="C12" s="17" t="str">
        <f>"沖縄国際大学宜野湾の会‖編"</f>
        <v>沖縄国際大学宜野湾の会‖編</v>
      </c>
      <c r="D12" s="17" t="str">
        <f>"昭和堂"</f>
        <v>昭和堂</v>
      </c>
      <c r="E12" s="17" t="str">
        <f>"2016.3"</f>
        <v>2016.3</v>
      </c>
      <c r="F12" s="17"/>
      <c r="G12" s="17" t="s">
        <v>8297</v>
      </c>
      <c r="H12" s="17" t="str">
        <f>"1211333545"</f>
        <v>1211333545</v>
      </c>
    </row>
    <row r="13" spans="1:8" ht="39.9" customHeight="1" x14ac:dyDescent="0.2">
      <c r="A13" s="57">
        <v>10</v>
      </c>
      <c r="B13" s="17" t="str">
        <f>"沖縄民俗辞典 "</f>
        <v xml:space="preserve">沖縄民俗辞典 </v>
      </c>
      <c r="C13" s="17" t="str">
        <f>"渡邊/欣雄∥編 岡野/宣勝∥編 佐藤/壮広∥編 塩月/亮子∥編 宮下/克也∥編"</f>
        <v>渡邊/欣雄∥編 岡野/宣勝∥編 佐藤/壮広∥編 塩月/亮子∥編 宮下/克也∥編</v>
      </c>
      <c r="D13" s="17" t="str">
        <f>"吉川弘文館"</f>
        <v>吉川弘文館</v>
      </c>
      <c r="E13" s="17" t="str">
        <f>"2008.7"</f>
        <v>2008.7</v>
      </c>
      <c r="F13" s="17"/>
      <c r="G13" s="17" t="s">
        <v>8298</v>
      </c>
      <c r="H13" s="17" t="str">
        <f>"1211333446"</f>
        <v>1211333446</v>
      </c>
    </row>
    <row r="14" spans="1:8" ht="39.9" customHeight="1" x14ac:dyDescent="0.2">
      <c r="B14" s="192" t="s">
        <v>17758</v>
      </c>
    </row>
    <row r="15" spans="1:8" ht="39.9" customHeight="1" thickBot="1" x14ac:dyDescent="0.25">
      <c r="B15" s="13" t="s">
        <v>5362</v>
      </c>
      <c r="C15" s="13" t="s">
        <v>5363</v>
      </c>
      <c r="D15" s="13" t="s">
        <v>5364</v>
      </c>
      <c r="E15" s="21" t="s">
        <v>5365</v>
      </c>
      <c r="F15" s="13" t="s">
        <v>5366</v>
      </c>
      <c r="G15" s="13" t="s">
        <v>5368</v>
      </c>
      <c r="H15" s="13" t="s">
        <v>5367</v>
      </c>
    </row>
    <row r="16" spans="1:8" ht="39.9" customHeight="1" thickTop="1" x14ac:dyDescent="0.2">
      <c r="A16" s="57">
        <v>1</v>
      </c>
      <c r="B16" s="60" t="s">
        <v>17759</v>
      </c>
      <c r="C16" s="449" t="s">
        <v>17760</v>
      </c>
      <c r="D16" s="449" t="s">
        <v>17761</v>
      </c>
      <c r="E16" s="450" t="s">
        <v>17762</v>
      </c>
      <c r="F16" s="453">
        <v>2025</v>
      </c>
      <c r="G16" s="449" t="s">
        <v>17763</v>
      </c>
      <c r="H16" s="60">
        <v>7180032117</v>
      </c>
    </row>
    <row r="17" spans="1:8" ht="39.9" customHeight="1" x14ac:dyDescent="0.2">
      <c r="B17" s="192" t="s">
        <v>8299</v>
      </c>
    </row>
    <row r="18" spans="1:8" ht="39.9" customHeight="1" thickBot="1" x14ac:dyDescent="0.25">
      <c r="B18" s="13" t="s">
        <v>5362</v>
      </c>
      <c r="C18" s="13" t="s">
        <v>5363</v>
      </c>
      <c r="D18" s="13" t="s">
        <v>5364</v>
      </c>
      <c r="E18" s="21" t="s">
        <v>5365</v>
      </c>
      <c r="F18" s="13" t="s">
        <v>5366</v>
      </c>
      <c r="G18" s="13" t="s">
        <v>5368</v>
      </c>
      <c r="H18" s="13" t="s">
        <v>5367</v>
      </c>
    </row>
    <row r="19" spans="1:8" ht="39.9" customHeight="1" thickTop="1" x14ac:dyDescent="0.2">
      <c r="A19" s="57">
        <v>1</v>
      </c>
      <c r="B19" s="60" t="str">
        <f>"アイヌ神謡集 "</f>
        <v xml:space="preserve">アイヌ神謡集 </v>
      </c>
      <c r="C19" s="60" t="str">
        <f>"知里/幸惠∥編訳"</f>
        <v>知里/幸惠∥編訳</v>
      </c>
      <c r="D19" s="60" t="str">
        <f>"岩波書店"</f>
        <v>岩波書店</v>
      </c>
      <c r="E19" s="60" t="str">
        <f>"1978.8"</f>
        <v>1978.8</v>
      </c>
      <c r="F19" s="57">
        <v>2016</v>
      </c>
      <c r="G19" s="60" t="s">
        <v>8300</v>
      </c>
      <c r="H19" s="60" t="str">
        <f>"1211333867"</f>
        <v>1211333867</v>
      </c>
    </row>
    <row r="20" spans="1:8" ht="39.9" customHeight="1" x14ac:dyDescent="0.2">
      <c r="A20" s="57">
        <v>2</v>
      </c>
      <c r="B20" s="17" t="str">
        <f>"アイヌの昔話 : ひとつぶのサッチポロ "</f>
        <v xml:space="preserve">アイヌの昔話 : ひとつぶのサッチポロ </v>
      </c>
      <c r="C20" s="17" t="str">
        <f>"萱野/茂‖著"</f>
        <v>萱野/茂‖著</v>
      </c>
      <c r="D20" s="17" t="str">
        <f>"平凡社"</f>
        <v>平凡社</v>
      </c>
      <c r="E20" s="17" t="str">
        <f>"1993.9"</f>
        <v>1993.9</v>
      </c>
      <c r="F20" s="17">
        <v>2016</v>
      </c>
      <c r="G20" s="17" t="s">
        <v>8301</v>
      </c>
      <c r="H20" s="17" t="str">
        <f>"1211333859"</f>
        <v>1211333859</v>
      </c>
    </row>
    <row r="21" spans="1:8" ht="39.9" customHeight="1" x14ac:dyDescent="0.2">
      <c r="A21" s="57">
        <v>3</v>
      </c>
      <c r="B21" s="17" t="str">
        <f>"アイヌ語地名で旅する北海道 "</f>
        <v xml:space="preserve">アイヌ語地名で旅する北海道 </v>
      </c>
      <c r="C21" s="17" t="str">
        <f>"北道/邦彦∥著"</f>
        <v>北道/邦彦∥著</v>
      </c>
      <c r="D21" s="17" t="str">
        <f>"朝日新聞社"</f>
        <v>朝日新聞社</v>
      </c>
      <c r="E21" s="17" t="str">
        <f>"2008.3"</f>
        <v>2008.3</v>
      </c>
      <c r="F21" s="17">
        <v>2016</v>
      </c>
      <c r="G21" s="17" t="s">
        <v>8302</v>
      </c>
      <c r="H21" s="17" t="str">
        <f>"1211333818"</f>
        <v>1211333818</v>
      </c>
    </row>
    <row r="22" spans="1:8" ht="39.9" customHeight="1" x14ac:dyDescent="0.2">
      <c r="A22" s="57">
        <v>4</v>
      </c>
      <c r="B22" s="17" t="str">
        <f>"アイヌ民族の歴史 "</f>
        <v xml:space="preserve">アイヌ民族の歴史 </v>
      </c>
      <c r="C22" s="237" t="str">
        <f>"関口/明‖編 田端/宏‖編 桑原/真人‖編 瀧澤/正‖編"</f>
        <v>関口/明‖編 田端/宏‖編 桑原/真人‖編 瀧澤/正‖編</v>
      </c>
      <c r="D22" s="17" t="str">
        <f>"山川出版社"</f>
        <v>山川出版社</v>
      </c>
      <c r="E22" s="17" t="str">
        <f>"2015.8"</f>
        <v>2015.8</v>
      </c>
      <c r="F22" s="57">
        <v>2016</v>
      </c>
      <c r="G22" s="17" t="s">
        <v>8303</v>
      </c>
      <c r="H22" s="17" t="str">
        <f>"1211333719"</f>
        <v>1211333719</v>
      </c>
    </row>
    <row r="23" spans="1:8" ht="39.9" customHeight="1" x14ac:dyDescent="0.2">
      <c r="A23" s="57">
        <v>5</v>
      </c>
      <c r="B23" s="17" t="str">
        <f>"アイヌ文化の基礎知識 "</f>
        <v xml:space="preserve">アイヌ文化の基礎知識 </v>
      </c>
      <c r="C23" s="17" t="str">
        <f>""</f>
        <v/>
      </c>
      <c r="D23" s="17" t="str">
        <f>"草風館"</f>
        <v>草風館</v>
      </c>
      <c r="E23" s="17" t="str">
        <f>"1993.10"</f>
        <v>1993.10</v>
      </c>
      <c r="F23" s="17">
        <v>2016</v>
      </c>
      <c r="G23" s="17" t="s">
        <v>8304</v>
      </c>
      <c r="H23" s="17" t="str">
        <f>"1211333750"</f>
        <v>1211333750</v>
      </c>
    </row>
    <row r="24" spans="1:8" ht="39.9" customHeight="1" x14ac:dyDescent="0.2">
      <c r="A24" s="57">
        <v>6</v>
      </c>
      <c r="B24" s="17" t="str">
        <f>"知っていますか?アイヌ民族一問一答 "</f>
        <v xml:space="preserve">知っていますか?アイヌ民族一問一答 </v>
      </c>
      <c r="C24" s="17" t="str">
        <f>"上村/英明∥著"</f>
        <v>上村/英明∥著</v>
      </c>
      <c r="D24" s="17" t="str">
        <f>"解放出版社"</f>
        <v>解放出版社</v>
      </c>
      <c r="E24" s="17" t="str">
        <f>"2008.1"</f>
        <v>2008.1</v>
      </c>
      <c r="F24" s="17">
        <v>2016</v>
      </c>
      <c r="G24" s="17" t="s">
        <v>8305</v>
      </c>
      <c r="H24" s="17" t="str">
        <f>"1211333537"</f>
        <v>1211333537</v>
      </c>
    </row>
    <row r="25" spans="1:8" ht="39.9" customHeight="1" x14ac:dyDescent="0.2">
      <c r="A25" s="57">
        <v>7</v>
      </c>
      <c r="B25" s="17" t="str">
        <f>"日本の食生活全集 48 聞き書 アイヌの食事 "</f>
        <v xml:space="preserve">日本の食生活全集 48 聞き書 アイヌの食事 </v>
      </c>
      <c r="C25" s="17" t="str">
        <f>""</f>
        <v/>
      </c>
      <c r="D25" s="17" t="str">
        <f>"農山漁村文化協会"</f>
        <v>農山漁村文化協会</v>
      </c>
      <c r="E25" s="17" t="str">
        <f>"1992.11"</f>
        <v>1992.11</v>
      </c>
      <c r="F25" s="57">
        <v>2016</v>
      </c>
      <c r="G25" s="17" t="s">
        <v>8306</v>
      </c>
      <c r="H25" s="17" t="str">
        <f>"1211344385"</f>
        <v>1211344385</v>
      </c>
    </row>
    <row r="26" spans="1:8" ht="39.9" customHeight="1" x14ac:dyDescent="0.2">
      <c r="A26" s="57">
        <v>8</v>
      </c>
      <c r="B26" s="17" t="str">
        <f>"アイヌときどき日本人 : 宇井眞紀子・写真集 "</f>
        <v xml:space="preserve">アイヌときどき日本人 : 宇井眞紀子・写真集 </v>
      </c>
      <c r="C26" s="17" t="str">
        <f>"宇井/眞紀子∥著"</f>
        <v>宇井/眞紀子∥著</v>
      </c>
      <c r="D26" s="17" t="str">
        <f>"社会評論社"</f>
        <v>社会評論社</v>
      </c>
      <c r="E26" s="17" t="str">
        <f>"2009.9"</f>
        <v>2009.9</v>
      </c>
      <c r="F26" s="17">
        <v>2016</v>
      </c>
      <c r="G26" s="17" t="s">
        <v>8307</v>
      </c>
      <c r="H26" s="17" t="str">
        <f>"1211333461"</f>
        <v>1211333461</v>
      </c>
    </row>
    <row r="27" spans="1:8" ht="39.9" customHeight="1" x14ac:dyDescent="0.2">
      <c r="A27" s="57">
        <v>9</v>
      </c>
      <c r="B27" s="17" t="str">
        <f>"アイヌの世界を旅する "</f>
        <v xml:space="preserve">アイヌの世界を旅する </v>
      </c>
      <c r="C27" s="17" t="str">
        <f>"北原/次郎太‖監修"</f>
        <v>北原/次郎太‖監修</v>
      </c>
      <c r="D27" s="17" t="str">
        <f>"平凡社"</f>
        <v>平凡社</v>
      </c>
      <c r="E27" s="17" t="str">
        <f>"2014.11"</f>
        <v>2014.11</v>
      </c>
      <c r="F27" s="17">
        <v>2016</v>
      </c>
      <c r="G27" s="17" t="s">
        <v>8308</v>
      </c>
      <c r="H27" s="17" t="str">
        <f>"1211333438"</f>
        <v>1211333438</v>
      </c>
    </row>
    <row r="28" spans="1:8" ht="39.9" customHeight="1" x14ac:dyDescent="0.2">
      <c r="A28" s="57">
        <v>10</v>
      </c>
      <c r="B28" s="17" t="str">
        <f>"アイヌネノアンアイヌ "</f>
        <v xml:space="preserve">アイヌネノアンアイヌ </v>
      </c>
      <c r="C28" s="17" t="str">
        <f>"萱野/茂∥文 飯島/俊一∥絵"</f>
        <v>萱野/茂∥文 飯島/俊一∥絵</v>
      </c>
      <c r="D28" s="17" t="str">
        <f>"福音館書店"</f>
        <v>福音館書店</v>
      </c>
      <c r="E28" s="17" t="str">
        <f>"1992"</f>
        <v>1992</v>
      </c>
      <c r="F28" s="17">
        <v>2016</v>
      </c>
      <c r="G28" s="17" t="s">
        <v>8309</v>
      </c>
      <c r="H28" s="17" t="str">
        <f>"1123782052"</f>
        <v>1123782052</v>
      </c>
    </row>
    <row r="29" spans="1:8" ht="39.9" customHeight="1" x14ac:dyDescent="0.2">
      <c r="A29" s="57">
        <v>11</v>
      </c>
      <c r="B29" s="17" t="s">
        <v>13364</v>
      </c>
      <c r="C29" s="17" t="s">
        <v>13365</v>
      </c>
      <c r="D29" s="17" t="s">
        <v>579</v>
      </c>
      <c r="E29" s="17" t="s">
        <v>11533</v>
      </c>
      <c r="F29" s="17">
        <v>2021</v>
      </c>
      <c r="G29" s="17" t="s">
        <v>13366</v>
      </c>
      <c r="H29" s="17">
        <v>1123890665</v>
      </c>
    </row>
  </sheetData>
  <phoneticPr fontId="5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修学旅行)</oddHeader>
  </headerFooter>
  <rowBreaks count="2" manualBreakCount="2">
    <brk id="13" max="7" man="1"/>
    <brk id="16" max="7" man="1"/>
  </rowBreaks>
  <colBreaks count="2" manualBreakCount="2">
    <brk id="2" max="29" man="1"/>
    <brk id="3" max="28" man="1"/>
  </col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theme="4"/>
  </sheetPr>
  <dimension ref="A1:H28"/>
  <sheetViews>
    <sheetView view="pageBreakPreview" zoomScale="80" zoomScaleNormal="100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77734375" style="57" bestFit="1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8264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60" t="str">
        <f>"パワハラに負けない! : 労働安全衛生法指南 "</f>
        <v xml:space="preserve">パワハラに負けない! : 労働安全衛生法指南 </v>
      </c>
      <c r="C4" s="60" t="str">
        <f>"笹山/尚人∥著"</f>
        <v>笹山/尚人∥著</v>
      </c>
      <c r="D4" s="60" t="str">
        <f>"岩波書店"</f>
        <v>岩波書店</v>
      </c>
      <c r="E4" s="60" t="str">
        <f>"2013.11"</f>
        <v>2013.11</v>
      </c>
      <c r="G4" s="60" t="s">
        <v>8265</v>
      </c>
      <c r="H4" s="60" t="str">
        <f>"1211333842"</f>
        <v>1211333842</v>
      </c>
    </row>
    <row r="5" spans="1:8" ht="39.9" customHeight="1" x14ac:dyDescent="0.2">
      <c r="A5" s="57">
        <v>2</v>
      </c>
      <c r="B5" s="17" t="str">
        <f>"「働く」ために必要なこと : 就労不安定にならないために "</f>
        <v xml:space="preserve">「働く」ために必要なこと : 就労不安定にならないために </v>
      </c>
      <c r="C5" s="17" t="str">
        <f>"品川/裕香∥著"</f>
        <v>品川/裕香∥著</v>
      </c>
      <c r="D5" s="17" t="str">
        <f>"筑摩書房"</f>
        <v>筑摩書房</v>
      </c>
      <c r="E5" s="17" t="str">
        <f>"2013.5"</f>
        <v>2013.5</v>
      </c>
      <c r="F5" s="17"/>
      <c r="G5" s="17" t="s">
        <v>8266</v>
      </c>
      <c r="H5" s="17" t="str">
        <f>"1123781997"</f>
        <v>1123781997</v>
      </c>
    </row>
    <row r="6" spans="1:8" ht="39.9" customHeight="1" x14ac:dyDescent="0.2">
      <c r="A6" s="57">
        <v>3</v>
      </c>
      <c r="B6" s="17" t="str">
        <f>"フリーランスで生きるということ "</f>
        <v xml:space="preserve">フリーランスで生きるということ </v>
      </c>
      <c r="C6" s="17" t="str">
        <f>"川井/龍介‖著"</f>
        <v>川井/龍介‖著</v>
      </c>
      <c r="D6" s="17" t="str">
        <f>"筑摩書房"</f>
        <v>筑摩書房</v>
      </c>
      <c r="E6" s="17" t="str">
        <f>"2015.8"</f>
        <v>2015.8</v>
      </c>
      <c r="F6" s="17"/>
      <c r="G6" s="17" t="s">
        <v>8267</v>
      </c>
      <c r="H6" s="17" t="str">
        <f>"1123782003"</f>
        <v>1123782003</v>
      </c>
    </row>
    <row r="7" spans="1:8" ht="39.9" customHeight="1" x14ac:dyDescent="0.2">
      <c r="A7" s="57">
        <v>4</v>
      </c>
      <c r="B7" s="17" t="str">
        <f>"就活のまえに : 良い仕事、良い職場とは? "</f>
        <v xml:space="preserve">就活のまえに : 良い仕事、良い職場とは? </v>
      </c>
      <c r="C7" s="17" t="str">
        <f>"中沢/孝夫∥著"</f>
        <v>中沢/孝夫∥著</v>
      </c>
      <c r="D7" s="17" t="str">
        <f>"筑摩書房"</f>
        <v>筑摩書房</v>
      </c>
      <c r="E7" s="17" t="str">
        <f>"2010.1"</f>
        <v>2010.1</v>
      </c>
      <c r="F7" s="17"/>
      <c r="G7" s="17" t="s">
        <v>8268</v>
      </c>
      <c r="H7" s="17" t="str">
        <f>"1123781989"</f>
        <v>1123781989</v>
      </c>
    </row>
    <row r="8" spans="1:8" ht="39.9" customHeight="1" x14ac:dyDescent="0.2">
      <c r="A8" s="57">
        <v>5</v>
      </c>
      <c r="B8" s="17" t="str">
        <f>"ワーキングピュア白書 : 地道にマジメに働く25歳世代 "</f>
        <v xml:space="preserve">ワーキングピュア白書 : 地道にマジメに働く25歳世代 </v>
      </c>
      <c r="C8" s="17" t="str">
        <f>"プロジェクト25実行委員会‖編著"</f>
        <v>プロジェクト25実行委員会‖編著</v>
      </c>
      <c r="D8" s="17" t="str">
        <f>"日経BPコンサルティング"</f>
        <v>日経BPコンサルティング</v>
      </c>
      <c r="E8" s="17" t="str">
        <f>"2015.10"</f>
        <v>2015.10</v>
      </c>
      <c r="F8" s="17"/>
      <c r="G8" s="17" t="s">
        <v>8269</v>
      </c>
      <c r="H8" s="17" t="str">
        <f>"1211333743"</f>
        <v>1211333743</v>
      </c>
    </row>
    <row r="9" spans="1:8" ht="39.9" customHeight="1" x14ac:dyDescent="0.2">
      <c r="A9" s="57">
        <v>6</v>
      </c>
      <c r="B9" s="17" t="str">
        <f>"技術者という生き方 "</f>
        <v xml:space="preserve">技術者という生き方 </v>
      </c>
      <c r="C9" s="17" t="str">
        <f>"上山/明博∥著"</f>
        <v>上山/明博∥著</v>
      </c>
      <c r="D9" s="17" t="str">
        <f>"ぺりかん社"</f>
        <v>ぺりかん社</v>
      </c>
      <c r="E9" s="17" t="str">
        <f>"2012.3"</f>
        <v>2012.3</v>
      </c>
      <c r="F9" s="17"/>
      <c r="G9" s="17" t="s">
        <v>8270</v>
      </c>
      <c r="H9" s="17" t="str">
        <f>"1123781963"</f>
        <v>1123781963</v>
      </c>
    </row>
    <row r="10" spans="1:8" ht="39.9" customHeight="1" x14ac:dyDescent="0.2">
      <c r="A10" s="57">
        <v>7</v>
      </c>
      <c r="B10" s="17" t="str">
        <f>"14歳からの仕事道 "</f>
        <v xml:space="preserve">14歳からの仕事道 </v>
      </c>
      <c r="C10" s="17" t="str">
        <f>"玄田/有史∥著 100%ORANGE∥装画・挿画"</f>
        <v>玄田/有史∥著 100%ORANGE∥装画・挿画</v>
      </c>
      <c r="D10" s="17" t="str">
        <f>"イースト・プレス"</f>
        <v>イースト・プレス</v>
      </c>
      <c r="E10" s="17" t="str">
        <f>"2011.10"</f>
        <v>2011.10</v>
      </c>
      <c r="F10" s="17"/>
      <c r="G10" s="17" t="s">
        <v>8271</v>
      </c>
      <c r="H10" s="17" t="str">
        <f>"1123781922"</f>
        <v>1123781922</v>
      </c>
    </row>
    <row r="11" spans="1:8" ht="39.9" customHeight="1" x14ac:dyDescent="0.2">
      <c r="A11" s="57">
        <v>8</v>
      </c>
      <c r="B11" s="17" t="str">
        <f>"教室で学ぶワークルール "</f>
        <v xml:space="preserve">教室で学ぶワークルール </v>
      </c>
      <c r="C11" s="17" t="str">
        <f>"道幸/哲也∥著"</f>
        <v>道幸/哲也∥著</v>
      </c>
      <c r="D11" s="17" t="str">
        <f>"旬報社"</f>
        <v>旬報社</v>
      </c>
      <c r="E11" s="17" t="str">
        <f>"2012.7"</f>
        <v>2012.7</v>
      </c>
      <c r="F11" s="17"/>
      <c r="G11" s="17" t="s">
        <v>8272</v>
      </c>
      <c r="H11" s="17" t="str">
        <f>"1211333529"</f>
        <v>1211333529</v>
      </c>
    </row>
    <row r="12" spans="1:8" ht="39.9" customHeight="1" x14ac:dyDescent="0.2">
      <c r="A12" s="57">
        <v>9</v>
      </c>
      <c r="B12" s="17" t="str">
        <f>"ビジネスマナーの解剖図鑑 : コミュニケーション能力を高めて愛され社会人になる "</f>
        <v xml:space="preserve">ビジネスマナーの解剖図鑑 : コミュニケーション能力を高めて愛され社会人になる </v>
      </c>
      <c r="C12" s="17" t="str">
        <f>"北條/久美子‖著"</f>
        <v>北條/久美子‖著</v>
      </c>
      <c r="D12" s="17" t="str">
        <f>"エクスナレッジ"</f>
        <v>エクスナレッジ</v>
      </c>
      <c r="E12" s="17" t="str">
        <f>"2016.4"</f>
        <v>2016.4</v>
      </c>
      <c r="F12" s="17"/>
      <c r="G12" s="17" t="s">
        <v>8273</v>
      </c>
      <c r="H12" s="17" t="str">
        <f>"1211333669"</f>
        <v>1211333669</v>
      </c>
    </row>
    <row r="13" spans="1:8" ht="39.9" customHeight="1" x14ac:dyDescent="0.2">
      <c r="A13" s="57">
        <v>10</v>
      </c>
      <c r="B13" s="17" t="str">
        <f>"「PRするネタがない」と悩んでいる人のためのすごい自己PR作成術 "</f>
        <v xml:space="preserve">「PRするネタがない」と悩んでいる人のためのすごい自己PR作成術 </v>
      </c>
      <c r="C13" s="17" t="str">
        <f>"阿部/淳一郎‖著"</f>
        <v>阿部/淳一郎‖著</v>
      </c>
      <c r="D13" s="17" t="str">
        <f>"かんき出版"</f>
        <v>かんき出版</v>
      </c>
      <c r="E13" s="17" t="str">
        <f>"2016.1"</f>
        <v>2016.1</v>
      </c>
      <c r="F13" s="17"/>
      <c r="G13" s="17" t="s">
        <v>8274</v>
      </c>
      <c r="H13" s="17" t="str">
        <f>"1211333586"</f>
        <v>1211333586</v>
      </c>
    </row>
    <row r="14" spans="1:8" ht="39.9" customHeight="1" x14ac:dyDescent="0.2">
      <c r="A14" s="57">
        <v>11</v>
      </c>
      <c r="B14" s="17" t="str">
        <f>"10年後に失敗しない未来予想図 : 次のライフステージをプロデュース "</f>
        <v xml:space="preserve">10年後に失敗しない未来予想図 : 次のライフステージをプロデュース </v>
      </c>
      <c r="C14" s="17" t="str">
        <f>"森永/卓郎‖監修 御旅屋/尚文‖監修"</f>
        <v>森永/卓郎‖監修 御旅屋/尚文‖監修</v>
      </c>
      <c r="D14" s="17" t="str">
        <f>"神宮館"</f>
        <v>神宮館</v>
      </c>
      <c r="E14" s="17" t="str">
        <f>"2016.6"</f>
        <v>2016.6</v>
      </c>
      <c r="F14" s="17"/>
      <c r="G14" s="17" t="s">
        <v>8275</v>
      </c>
      <c r="H14" s="17" t="str">
        <f>"1211333420"</f>
        <v>1211333420</v>
      </c>
    </row>
    <row r="15" spans="1:8" ht="39.9" customHeight="1" x14ac:dyDescent="0.2">
      <c r="B15" s="192" t="s">
        <v>8330</v>
      </c>
    </row>
    <row r="16" spans="1:8" ht="39.9" customHeight="1" thickBot="1" x14ac:dyDescent="0.25">
      <c r="B16" s="13" t="s">
        <v>5362</v>
      </c>
      <c r="C16" s="13" t="s">
        <v>5363</v>
      </c>
      <c r="D16" s="13" t="s">
        <v>5364</v>
      </c>
      <c r="E16" s="13" t="s">
        <v>5365</v>
      </c>
      <c r="F16" s="13" t="s">
        <v>5366</v>
      </c>
      <c r="G16" s="13" t="s">
        <v>5368</v>
      </c>
      <c r="H16" s="13" t="s">
        <v>5367</v>
      </c>
    </row>
    <row r="17" spans="1:8" ht="39.9" customHeight="1" thickTop="1" x14ac:dyDescent="0.2">
      <c r="A17" s="57">
        <v>1</v>
      </c>
      <c r="B17" s="60" t="str">
        <f>"ドラゴン桜公式副読本16歳の教科書 2 「勉強」と「仕事」はどこでつながるのか "</f>
        <v xml:space="preserve">ドラゴン桜公式副読本16歳の教科書 2 「勉強」と「仕事」はどこでつながるのか </v>
      </c>
      <c r="C17" s="60" t="str">
        <f>""</f>
        <v/>
      </c>
      <c r="D17" s="60" t="str">
        <f>"講談社"</f>
        <v>講談社</v>
      </c>
      <c r="E17" s="60" t="str">
        <f>"2016.5"</f>
        <v>2016.5</v>
      </c>
      <c r="F17" s="60"/>
      <c r="G17" s="60" t="s">
        <v>8276</v>
      </c>
      <c r="H17" s="60" t="str">
        <f>"1211333875"</f>
        <v>1211333875</v>
      </c>
    </row>
    <row r="18" spans="1:8" ht="39.9" customHeight="1" x14ac:dyDescent="0.2">
      <c r="A18" s="57">
        <v>2</v>
      </c>
      <c r="B18" s="17" t="str">
        <f>"たった一度の人生を変える勉強をしよう "</f>
        <v xml:space="preserve">たった一度の人生を変える勉強をしよう </v>
      </c>
      <c r="C18" s="17" t="str">
        <f>"藤原/和博‖著"</f>
        <v>藤原/和博‖著</v>
      </c>
      <c r="D18" s="17" t="str">
        <f>"朝日新聞出版"</f>
        <v>朝日新聞出版</v>
      </c>
      <c r="E18" s="17" t="str">
        <f>"2015.3"</f>
        <v>2015.3</v>
      </c>
      <c r="F18" s="17"/>
      <c r="G18" s="17" t="s">
        <v>8277</v>
      </c>
      <c r="H18" s="17" t="str">
        <f>"1211344427"</f>
        <v>1211344427</v>
      </c>
    </row>
    <row r="19" spans="1:8" ht="39.9" customHeight="1" x14ac:dyDescent="0.2">
      <c r="A19" s="57">
        <v>3</v>
      </c>
      <c r="B19" s="17" t="str">
        <f>"文系?理系? : 人生を豊かにするヒント "</f>
        <v xml:space="preserve">文系?理系? : 人生を豊かにするヒント </v>
      </c>
      <c r="C19" s="17" t="str">
        <f>"志村/史夫∥著"</f>
        <v>志村/史夫∥著</v>
      </c>
      <c r="D19" s="17" t="str">
        <f>"筑摩書房"</f>
        <v>筑摩書房</v>
      </c>
      <c r="E19" s="17" t="str">
        <f>"2009.10"</f>
        <v>2009.10</v>
      </c>
      <c r="F19" s="17"/>
      <c r="G19" s="17" t="s">
        <v>8278</v>
      </c>
      <c r="H19" s="17" t="str">
        <f>"1123781971"</f>
        <v>1123781971</v>
      </c>
    </row>
    <row r="20" spans="1:8" ht="39.9" customHeight="1" x14ac:dyDescent="0.2">
      <c r="A20" s="57">
        <v>4</v>
      </c>
      <c r="B20" s="17" t="str">
        <f>"はじめての留学 : 不安はすべて乗り越えられる! "</f>
        <v xml:space="preserve">はじめての留学 : 不安はすべて乗り越えられる! </v>
      </c>
      <c r="C20" s="17" t="str">
        <f>"堤/未果∥著"</f>
        <v>堤/未果∥著</v>
      </c>
      <c r="D20" s="17" t="str">
        <f>"PHP研究所"</f>
        <v>PHP研究所</v>
      </c>
      <c r="E20" s="17" t="str">
        <f>"2009.9"</f>
        <v>2009.9</v>
      </c>
      <c r="F20" s="17"/>
      <c r="G20" s="17" t="s">
        <v>8279</v>
      </c>
      <c r="H20" s="17" t="str">
        <f>"1123781930"</f>
        <v>1123781930</v>
      </c>
    </row>
    <row r="21" spans="1:8" ht="39.9" customHeight="1" x14ac:dyDescent="0.2">
      <c r="A21" s="57">
        <v>5</v>
      </c>
      <c r="B21" s="17" t="str">
        <f>"高校一冊目の参考書 : 行きたい大学に行くための勉強法がわかる "</f>
        <v xml:space="preserve">高校一冊目の参考書 : 行きたい大学に行くための勉強法がわかる </v>
      </c>
      <c r="C21" s="17" t="str">
        <f>"船登/惟希‖著 usi‖イラスト"</f>
        <v>船登/惟希‖著 usi‖イラスト</v>
      </c>
      <c r="D21" s="17" t="str">
        <f>"KADOKAWA"</f>
        <v>KADOKAWA</v>
      </c>
      <c r="E21" s="17" t="str">
        <f>"2016.3"</f>
        <v>2016.3</v>
      </c>
      <c r="F21" s="17"/>
      <c r="G21" s="17" t="s">
        <v>8280</v>
      </c>
      <c r="H21" s="17" t="str">
        <f>"1211333784"</f>
        <v>1211333784</v>
      </c>
    </row>
    <row r="22" spans="1:8" ht="39.9" customHeight="1" x14ac:dyDescent="0.2">
      <c r="A22" s="57">
        <v>6</v>
      </c>
      <c r="B22" s="17" t="str">
        <f>"学歴入門 "</f>
        <v xml:space="preserve">学歴入門 </v>
      </c>
      <c r="C22" s="17" t="str">
        <f>"橘木/俊詔∥著"</f>
        <v>橘木/俊詔∥著</v>
      </c>
      <c r="D22" s="17" t="str">
        <f>"河出書房新社"</f>
        <v>河出書房新社</v>
      </c>
      <c r="E22" s="17" t="str">
        <f>"2013.1"</f>
        <v>2013.1</v>
      </c>
      <c r="F22" s="17"/>
      <c r="G22" s="17" t="s">
        <v>8281</v>
      </c>
      <c r="H22" s="17" t="str">
        <f>"1123781948"</f>
        <v>1123781948</v>
      </c>
    </row>
    <row r="23" spans="1:8" ht="39.9" customHeight="1" x14ac:dyDescent="0.2">
      <c r="A23" s="57">
        <v>7</v>
      </c>
      <c r="B23" s="17" t="str">
        <f>"あなたは何ができますか Part5 進歩する専門学校実学への挑戦 "</f>
        <v xml:space="preserve">あなたは何ができますか Part5 進歩する専門学校実学への挑戦 </v>
      </c>
      <c r="C23" s="17" t="str">
        <f>"日刊工業新聞特別取材班∥編"</f>
        <v>日刊工業新聞特別取材班∥編</v>
      </c>
      <c r="D23" s="17" t="str">
        <f>"日刊工業新聞社"</f>
        <v>日刊工業新聞社</v>
      </c>
      <c r="E23" s="17" t="str">
        <f>"2013.9"</f>
        <v>2013.9</v>
      </c>
      <c r="F23" s="17"/>
      <c r="G23" s="17" t="s">
        <v>8282</v>
      </c>
      <c r="H23" s="17" t="str">
        <f>"1211333776"</f>
        <v>1211333776</v>
      </c>
    </row>
    <row r="24" spans="1:8" ht="39.9" customHeight="1" x14ac:dyDescent="0.2">
      <c r="A24" s="57">
        <v>8</v>
      </c>
      <c r="B24" s="17" t="str">
        <f>"高1からの進路教室 "</f>
        <v xml:space="preserve">高1からの進路教室 </v>
      </c>
      <c r="C24" s="17" t="str">
        <f>"渡邉/洋一∥著"</f>
        <v>渡邉/洋一∥著</v>
      </c>
      <c r="D24" s="17" t="str">
        <f>"幻冬舎メディアコンサルティング"</f>
        <v>幻冬舎メディアコンサルティング</v>
      </c>
      <c r="E24" s="17" t="str">
        <f>"2013.9"</f>
        <v>2013.9</v>
      </c>
      <c r="F24" s="17"/>
      <c r="G24" s="17" t="s">
        <v>8283</v>
      </c>
      <c r="H24" s="17" t="str">
        <f>"1211333701"</f>
        <v>1211333701</v>
      </c>
    </row>
    <row r="25" spans="1:8" ht="39.9" customHeight="1" x14ac:dyDescent="0.2">
      <c r="A25" s="57">
        <v>9</v>
      </c>
      <c r="B25" s="17" t="str">
        <f>"高校生のキャリア・デザインと新しい大学・短大選び "</f>
        <v xml:space="preserve">高校生のキャリア・デザインと新しい大学・短大選び </v>
      </c>
      <c r="C25" s="17" t="str">
        <f>"岩田/雅明∥著"</f>
        <v>岩田/雅明∥著</v>
      </c>
      <c r="D25" s="17" t="str">
        <f>"ぎょうせい"</f>
        <v>ぎょうせい</v>
      </c>
      <c r="E25" s="17" t="str">
        <f>"2010.8"</f>
        <v>2010.8</v>
      </c>
      <c r="F25" s="17"/>
      <c r="G25" s="17" t="s">
        <v>8284</v>
      </c>
      <c r="H25" s="17" t="str">
        <f>"1211333602"</f>
        <v>1211333602</v>
      </c>
    </row>
    <row r="26" spans="1:8" ht="39.9" customHeight="1" x14ac:dyDescent="0.2">
      <c r="A26" s="57">
        <v>10</v>
      </c>
      <c r="B26" s="17" t="str">
        <f>"大学生になるってどういうこと? : 学習・生活・キャリア形成 "</f>
        <v xml:space="preserve">大学生になるってどういうこと? : 学習・生活・キャリア形成 </v>
      </c>
      <c r="C26" s="17" t="str">
        <f>"植上/一希‖著 寺崎/里水‖著 藤野/真‖著"</f>
        <v>植上/一希‖著 寺崎/里水‖著 藤野/真‖著</v>
      </c>
      <c r="D26" s="17" t="str">
        <f>"大月書店"</f>
        <v>大月書店</v>
      </c>
      <c r="E26" s="17" t="str">
        <f>"2014.4"</f>
        <v>2014.4</v>
      </c>
      <c r="F26" s="17"/>
      <c r="G26" s="17" t="s">
        <v>8285</v>
      </c>
      <c r="H26" s="17" t="str">
        <f>"1211333578"</f>
        <v>1211333578</v>
      </c>
    </row>
    <row r="27" spans="1:8" ht="39.9" customHeight="1" x14ac:dyDescent="0.2">
      <c r="A27" s="57">
        <v>11</v>
      </c>
      <c r="B27" s="17" t="str">
        <f>"進路・将来を考える : 中高生のためのブックガイド "</f>
        <v xml:space="preserve">進路・将来を考える : 中高生のためのブックガイド </v>
      </c>
      <c r="C27" s="17" t="str">
        <f>"佐藤/理絵‖監修"</f>
        <v>佐藤/理絵‖監修</v>
      </c>
      <c r="D27" s="17" t="str">
        <f>"日外アソシエーツ"</f>
        <v>日外アソシエーツ</v>
      </c>
      <c r="E27" s="17" t="str">
        <f>"2016.3"</f>
        <v>2016.3</v>
      </c>
      <c r="F27" s="17"/>
      <c r="G27" s="17" t="s">
        <v>8286</v>
      </c>
      <c r="H27" s="17" t="str">
        <f>"1211333487"</f>
        <v>1211333487</v>
      </c>
    </row>
    <row r="28" spans="1:8" ht="39.9" customHeight="1" x14ac:dyDescent="0.2">
      <c r="A28" s="57">
        <v>12</v>
      </c>
      <c r="B28" s="17" t="str">
        <f>"フツーを生きぬく進路術 : 17歳編 "</f>
        <v xml:space="preserve">フツーを生きぬく進路術 : 17歳編 </v>
      </c>
      <c r="C28" s="17" t="str">
        <f>"新しい生き方基準をつくる会∥著 中西/新太郎∥監修"</f>
        <v>新しい生き方基準をつくる会∥著 中西/新太郎∥監修</v>
      </c>
      <c r="D28" s="17" t="str">
        <f>"青木書店"</f>
        <v>青木書店</v>
      </c>
      <c r="E28" s="17" t="str">
        <f>"2005.4"</f>
        <v>2005.4</v>
      </c>
      <c r="F28" s="17"/>
      <c r="G28" s="17" t="s">
        <v>8287</v>
      </c>
      <c r="H28" s="17" t="str">
        <f>"1211333511"</f>
        <v>1211333511</v>
      </c>
    </row>
  </sheetData>
  <phoneticPr fontId="5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進路)</oddHeader>
  </headerFooter>
  <rowBreaks count="1" manualBreakCount="1">
    <brk id="14" max="16383" man="1"/>
  </row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theme="4"/>
  </sheetPr>
  <dimension ref="A1:H61"/>
  <sheetViews>
    <sheetView view="pageBreakPreview" topLeftCell="A50" zoomScale="70" zoomScaleNormal="100" zoomScaleSheetLayoutView="70" workbookViewId="0">
      <selection activeCell="G60" sqref="G60"/>
    </sheetView>
  </sheetViews>
  <sheetFormatPr defaultColWidth="8.88671875" defaultRowHeight="39.9" customHeight="1" x14ac:dyDescent="0.2"/>
  <cols>
    <col min="1" max="1" width="5" style="301" bestFit="1" customWidth="1"/>
    <col min="2" max="2" width="41.88671875" style="301" customWidth="1"/>
    <col min="3" max="3" width="26.33203125" style="301" customWidth="1"/>
    <col min="4" max="4" width="18.33203125" style="301" bestFit="1" customWidth="1"/>
    <col min="5" max="5" width="18.109375" style="301" customWidth="1"/>
    <col min="6" max="6" width="14.21875" style="301" bestFit="1" customWidth="1"/>
    <col min="7" max="7" width="19" style="301" bestFit="1" customWidth="1"/>
    <col min="8" max="8" width="18" style="301" bestFit="1" customWidth="1"/>
    <col min="9" max="16384" width="8.88671875" style="302"/>
  </cols>
  <sheetData>
    <row r="1" spans="1:8" s="231" customFormat="1" ht="39.9" customHeight="1" x14ac:dyDescent="0.2">
      <c r="A1" s="57"/>
      <c r="B1" s="192" t="s">
        <v>16492</v>
      </c>
      <c r="C1" s="57"/>
      <c r="D1" s="57"/>
      <c r="E1" s="57"/>
      <c r="F1" s="57"/>
      <c r="G1" s="57"/>
      <c r="H1" s="57"/>
    </row>
    <row r="2" spans="1:8" s="231" customFormat="1" ht="39.9" customHeight="1" x14ac:dyDescent="0.2">
      <c r="A2" s="57"/>
      <c r="B2" s="192" t="s">
        <v>13986</v>
      </c>
      <c r="C2" s="57"/>
      <c r="D2" s="57"/>
      <c r="E2" s="57"/>
      <c r="F2" s="57"/>
      <c r="G2" s="57"/>
      <c r="H2" s="57"/>
    </row>
    <row r="3" spans="1:8" s="231" customFormat="1" ht="39.9" customHeight="1" thickBot="1" x14ac:dyDescent="0.25">
      <c r="A3" s="57"/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s="231" customFormat="1" ht="39.9" customHeight="1" thickTop="1" x14ac:dyDescent="0.2">
      <c r="A4" s="57">
        <v>1</v>
      </c>
      <c r="B4" s="145" t="s">
        <v>13929</v>
      </c>
      <c r="C4" s="161"/>
      <c r="D4" s="161" t="s">
        <v>233</v>
      </c>
      <c r="E4" s="160" t="s">
        <v>12345</v>
      </c>
      <c r="F4" s="160" t="s">
        <v>12679</v>
      </c>
      <c r="G4" s="160" t="s">
        <v>13930</v>
      </c>
      <c r="H4" s="161" t="s">
        <v>13931</v>
      </c>
    </row>
    <row r="5" spans="1:8" s="231" customFormat="1" ht="39.9" customHeight="1" x14ac:dyDescent="0.2">
      <c r="A5" s="57">
        <v>2</v>
      </c>
      <c r="B5" s="145" t="s">
        <v>13932</v>
      </c>
      <c r="C5" s="161"/>
      <c r="D5" s="161" t="s">
        <v>233</v>
      </c>
      <c r="E5" s="160" t="s">
        <v>12356</v>
      </c>
      <c r="F5" s="160" t="s">
        <v>12692</v>
      </c>
      <c r="G5" s="160" t="s">
        <v>13933</v>
      </c>
      <c r="H5" s="161" t="s">
        <v>13934</v>
      </c>
    </row>
    <row r="6" spans="1:8" s="231" customFormat="1" ht="39.9" customHeight="1" x14ac:dyDescent="0.2">
      <c r="A6" s="57">
        <v>3</v>
      </c>
      <c r="B6" s="145" t="s">
        <v>13935</v>
      </c>
      <c r="C6" s="161"/>
      <c r="D6" s="161" t="s">
        <v>233</v>
      </c>
      <c r="E6" s="160" t="s">
        <v>12347</v>
      </c>
      <c r="F6" s="160" t="s">
        <v>12692</v>
      </c>
      <c r="G6" s="160" t="s">
        <v>13936</v>
      </c>
      <c r="H6" s="161" t="s">
        <v>13937</v>
      </c>
    </row>
    <row r="7" spans="1:8" s="231" customFormat="1" ht="39.9" customHeight="1" x14ac:dyDescent="0.2">
      <c r="A7" s="57">
        <v>4</v>
      </c>
      <c r="B7" s="145" t="s">
        <v>13938</v>
      </c>
      <c r="C7" s="161"/>
      <c r="D7" s="161" t="s">
        <v>233</v>
      </c>
      <c r="E7" s="160" t="s">
        <v>12347</v>
      </c>
      <c r="F7" s="160" t="s">
        <v>12692</v>
      </c>
      <c r="G7" s="160" t="s">
        <v>13939</v>
      </c>
      <c r="H7" s="161" t="s">
        <v>13940</v>
      </c>
    </row>
    <row r="8" spans="1:8" s="231" customFormat="1" ht="39.9" customHeight="1" x14ac:dyDescent="0.2">
      <c r="A8" s="57">
        <v>5</v>
      </c>
      <c r="B8" s="145" t="s">
        <v>13941</v>
      </c>
      <c r="C8" s="161"/>
      <c r="D8" s="161" t="s">
        <v>233</v>
      </c>
      <c r="E8" s="160" t="s">
        <v>12341</v>
      </c>
      <c r="F8" s="160" t="s">
        <v>12692</v>
      </c>
      <c r="G8" s="160" t="s">
        <v>13942</v>
      </c>
      <c r="H8" s="161" t="s">
        <v>13943</v>
      </c>
    </row>
    <row r="9" spans="1:8" s="231" customFormat="1" ht="39.9" customHeight="1" x14ac:dyDescent="0.2">
      <c r="A9" s="57">
        <v>6</v>
      </c>
      <c r="B9" s="145" t="s">
        <v>13944</v>
      </c>
      <c r="C9" s="161"/>
      <c r="D9" s="161" t="s">
        <v>233</v>
      </c>
      <c r="E9" s="160" t="s">
        <v>12341</v>
      </c>
      <c r="F9" s="160" t="s">
        <v>12692</v>
      </c>
      <c r="G9" s="160" t="s">
        <v>13945</v>
      </c>
      <c r="H9" s="161" t="s">
        <v>13946</v>
      </c>
    </row>
    <row r="10" spans="1:8" s="231" customFormat="1" ht="39.9" customHeight="1" x14ac:dyDescent="0.2">
      <c r="A10" s="57">
        <v>7</v>
      </c>
      <c r="B10" s="145" t="s">
        <v>13947</v>
      </c>
      <c r="C10" s="161"/>
      <c r="D10" s="161" t="s">
        <v>233</v>
      </c>
      <c r="E10" s="160" t="s">
        <v>12419</v>
      </c>
      <c r="F10" s="160" t="s">
        <v>12692</v>
      </c>
      <c r="G10" s="160" t="s">
        <v>13948</v>
      </c>
      <c r="H10" s="161" t="s">
        <v>13949</v>
      </c>
    </row>
    <row r="11" spans="1:8" s="231" customFormat="1" ht="39.9" customHeight="1" x14ac:dyDescent="0.2">
      <c r="A11" s="57">
        <v>8</v>
      </c>
      <c r="B11" s="145" t="s">
        <v>13950</v>
      </c>
      <c r="C11" s="161"/>
      <c r="D11" s="161" t="s">
        <v>233</v>
      </c>
      <c r="E11" s="160" t="s">
        <v>12419</v>
      </c>
      <c r="F11" s="160" t="s">
        <v>12692</v>
      </c>
      <c r="G11" s="160" t="s">
        <v>13951</v>
      </c>
      <c r="H11" s="161" t="s">
        <v>13952</v>
      </c>
    </row>
    <row r="12" spans="1:8" s="231" customFormat="1" ht="39.9" customHeight="1" x14ac:dyDescent="0.2">
      <c r="A12" s="57">
        <v>9</v>
      </c>
      <c r="B12" s="145" t="s">
        <v>13953</v>
      </c>
      <c r="C12" s="161"/>
      <c r="D12" s="161" t="s">
        <v>233</v>
      </c>
      <c r="E12" s="160" t="s">
        <v>12337</v>
      </c>
      <c r="F12" s="160" t="s">
        <v>12692</v>
      </c>
      <c r="G12" s="160" t="s">
        <v>13954</v>
      </c>
      <c r="H12" s="161" t="s">
        <v>13955</v>
      </c>
    </row>
    <row r="13" spans="1:8" s="231" customFormat="1" ht="39.9" customHeight="1" x14ac:dyDescent="0.2">
      <c r="A13" s="57">
        <v>10</v>
      </c>
      <c r="B13" s="145" t="s">
        <v>13956</v>
      </c>
      <c r="C13" s="161"/>
      <c r="D13" s="161" t="s">
        <v>233</v>
      </c>
      <c r="E13" s="160" t="s">
        <v>12337</v>
      </c>
      <c r="F13" s="160" t="s">
        <v>12692</v>
      </c>
      <c r="G13" s="160" t="s">
        <v>13957</v>
      </c>
      <c r="H13" s="161" t="s">
        <v>13958</v>
      </c>
    </row>
    <row r="14" spans="1:8" s="231" customFormat="1" ht="39.9" customHeight="1" x14ac:dyDescent="0.2">
      <c r="A14" s="57">
        <v>11</v>
      </c>
      <c r="B14" s="145" t="s">
        <v>13959</v>
      </c>
      <c r="C14" s="161"/>
      <c r="D14" s="161" t="s">
        <v>233</v>
      </c>
      <c r="E14" s="160" t="s">
        <v>12349</v>
      </c>
      <c r="F14" s="160" t="s">
        <v>12692</v>
      </c>
      <c r="G14" s="160" t="s">
        <v>13960</v>
      </c>
      <c r="H14" s="161" t="s">
        <v>13961</v>
      </c>
    </row>
    <row r="15" spans="1:8" ht="39.9" customHeight="1" x14ac:dyDescent="0.2">
      <c r="A15" s="57">
        <v>12</v>
      </c>
      <c r="B15" s="145" t="s">
        <v>13962</v>
      </c>
      <c r="C15" s="161"/>
      <c r="D15" s="161" t="s">
        <v>233</v>
      </c>
      <c r="E15" s="160" t="s">
        <v>12349</v>
      </c>
      <c r="F15" s="160" t="s">
        <v>12692</v>
      </c>
      <c r="G15" s="160" t="s">
        <v>13963</v>
      </c>
      <c r="H15" s="161" t="s">
        <v>13964</v>
      </c>
    </row>
    <row r="16" spans="1:8" ht="39.9" customHeight="1" x14ac:dyDescent="0.2">
      <c r="A16" s="57">
        <v>13</v>
      </c>
      <c r="B16" s="145" t="s">
        <v>13965</v>
      </c>
      <c r="C16" s="161"/>
      <c r="D16" s="161" t="s">
        <v>233</v>
      </c>
      <c r="E16" s="160" t="s">
        <v>13966</v>
      </c>
      <c r="F16" s="160" t="s">
        <v>12692</v>
      </c>
      <c r="G16" s="160" t="s">
        <v>13967</v>
      </c>
      <c r="H16" s="161" t="s">
        <v>13968</v>
      </c>
    </row>
    <row r="17" spans="1:8" ht="39.9" customHeight="1" x14ac:dyDescent="0.2">
      <c r="A17" s="57">
        <v>14</v>
      </c>
      <c r="B17" s="145" t="s">
        <v>13969</v>
      </c>
      <c r="C17" s="161"/>
      <c r="D17" s="161" t="s">
        <v>233</v>
      </c>
      <c r="E17" s="160" t="s">
        <v>13966</v>
      </c>
      <c r="F17" s="160" t="s">
        <v>12692</v>
      </c>
      <c r="G17" s="160" t="s">
        <v>13970</v>
      </c>
      <c r="H17" s="161" t="s">
        <v>13971</v>
      </c>
    </row>
    <row r="18" spans="1:8" ht="39.9" customHeight="1" x14ac:dyDescent="0.2">
      <c r="A18" s="57">
        <v>15</v>
      </c>
      <c r="B18" s="145" t="s">
        <v>13972</v>
      </c>
      <c r="C18" s="161"/>
      <c r="D18" s="161" t="s">
        <v>233</v>
      </c>
      <c r="E18" s="160" t="s">
        <v>13973</v>
      </c>
      <c r="F18" s="160" t="s">
        <v>12692</v>
      </c>
      <c r="G18" s="160" t="s">
        <v>13974</v>
      </c>
      <c r="H18" s="161" t="s">
        <v>13975</v>
      </c>
    </row>
    <row r="19" spans="1:8" ht="39.9" customHeight="1" x14ac:dyDescent="0.2">
      <c r="A19" s="57">
        <v>16</v>
      </c>
      <c r="B19" s="145" t="s">
        <v>13976</v>
      </c>
      <c r="C19" s="161"/>
      <c r="D19" s="161" t="s">
        <v>233</v>
      </c>
      <c r="E19" s="160" t="s">
        <v>13973</v>
      </c>
      <c r="F19" s="160" t="s">
        <v>12692</v>
      </c>
      <c r="G19" s="160" t="s">
        <v>13977</v>
      </c>
      <c r="H19" s="161" t="s">
        <v>13978</v>
      </c>
    </row>
    <row r="20" spans="1:8" ht="39.9" customHeight="1" x14ac:dyDescent="0.2">
      <c r="A20" s="57">
        <v>17</v>
      </c>
      <c r="B20" s="145" t="s">
        <v>13979</v>
      </c>
      <c r="C20" s="161"/>
      <c r="D20" s="161" t="s">
        <v>233</v>
      </c>
      <c r="E20" s="160" t="s">
        <v>13980</v>
      </c>
      <c r="F20" s="160" t="s">
        <v>12692</v>
      </c>
      <c r="G20" s="160" t="s">
        <v>13981</v>
      </c>
      <c r="H20" s="161" t="s">
        <v>13982</v>
      </c>
    </row>
    <row r="21" spans="1:8" ht="39.9" customHeight="1" x14ac:dyDescent="0.2">
      <c r="A21" s="57">
        <v>18</v>
      </c>
      <c r="B21" s="145" t="s">
        <v>13983</v>
      </c>
      <c r="C21" s="161"/>
      <c r="D21" s="161" t="s">
        <v>233</v>
      </c>
      <c r="E21" s="160" t="s">
        <v>13980</v>
      </c>
      <c r="F21" s="160" t="s">
        <v>12692</v>
      </c>
      <c r="G21" s="160" t="s">
        <v>13984</v>
      </c>
      <c r="H21" s="161" t="s">
        <v>13985</v>
      </c>
    </row>
    <row r="22" spans="1:8" s="231" customFormat="1" ht="39.9" customHeight="1" x14ac:dyDescent="0.2">
      <c r="A22" s="57"/>
      <c r="B22" s="192" t="s">
        <v>13987</v>
      </c>
      <c r="C22" s="57"/>
      <c r="D22" s="57"/>
      <c r="E22" s="57"/>
      <c r="F22" s="57"/>
      <c r="G22" s="57"/>
      <c r="H22" s="57"/>
    </row>
    <row r="23" spans="1:8" s="231" customFormat="1" ht="39.9" customHeight="1" thickBot="1" x14ac:dyDescent="0.25">
      <c r="A23" s="57"/>
      <c r="B23" s="13" t="s">
        <v>5362</v>
      </c>
      <c r="C23" s="13" t="s">
        <v>5363</v>
      </c>
      <c r="D23" s="13" t="s">
        <v>5364</v>
      </c>
      <c r="E23" s="13" t="s">
        <v>5365</v>
      </c>
      <c r="F23" s="13" t="s">
        <v>5366</v>
      </c>
      <c r="G23" s="13" t="s">
        <v>5368</v>
      </c>
      <c r="H23" s="13" t="s">
        <v>5367</v>
      </c>
    </row>
    <row r="24" spans="1:8" s="231" customFormat="1" ht="39.9" customHeight="1" thickTop="1" x14ac:dyDescent="0.2">
      <c r="A24" s="57">
        <v>1</v>
      </c>
      <c r="B24" s="160" t="s">
        <v>13988</v>
      </c>
      <c r="C24" s="161" t="s">
        <v>13989</v>
      </c>
      <c r="D24" s="161" t="s">
        <v>140</v>
      </c>
      <c r="E24" s="160" t="s">
        <v>12349</v>
      </c>
      <c r="F24" s="160" t="s">
        <v>12679</v>
      </c>
      <c r="G24" s="160" t="s">
        <v>14006</v>
      </c>
      <c r="H24" s="161" t="s">
        <v>14007</v>
      </c>
    </row>
    <row r="25" spans="1:8" s="231" customFormat="1" ht="39.9" customHeight="1" x14ac:dyDescent="0.2">
      <c r="A25" s="57">
        <v>2</v>
      </c>
      <c r="B25" s="160" t="s">
        <v>13990</v>
      </c>
      <c r="C25" s="161" t="s">
        <v>13991</v>
      </c>
      <c r="D25" s="161" t="s">
        <v>140</v>
      </c>
      <c r="E25" s="160" t="s">
        <v>12349</v>
      </c>
      <c r="F25" s="160" t="s">
        <v>12692</v>
      </c>
      <c r="G25" s="160" t="s">
        <v>14008</v>
      </c>
      <c r="H25" s="161" t="s">
        <v>14009</v>
      </c>
    </row>
    <row r="26" spans="1:8" s="231" customFormat="1" ht="39.9" customHeight="1" x14ac:dyDescent="0.2">
      <c r="A26" s="57">
        <v>3</v>
      </c>
      <c r="B26" s="160" t="s">
        <v>13992</v>
      </c>
      <c r="C26" s="161" t="s">
        <v>13993</v>
      </c>
      <c r="D26" s="161" t="s">
        <v>140</v>
      </c>
      <c r="E26" s="160" t="s">
        <v>13966</v>
      </c>
      <c r="F26" s="160" t="s">
        <v>12692</v>
      </c>
      <c r="G26" s="160" t="s">
        <v>14010</v>
      </c>
      <c r="H26" s="161" t="s">
        <v>14011</v>
      </c>
    </row>
    <row r="27" spans="1:8" s="231" customFormat="1" ht="39.9" customHeight="1" x14ac:dyDescent="0.2">
      <c r="A27" s="57">
        <v>4</v>
      </c>
      <c r="B27" s="160" t="s">
        <v>13994</v>
      </c>
      <c r="C27" s="161" t="s">
        <v>13779</v>
      </c>
      <c r="D27" s="161" t="s">
        <v>140</v>
      </c>
      <c r="E27" s="160" t="s">
        <v>13966</v>
      </c>
      <c r="F27" s="160" t="s">
        <v>12692</v>
      </c>
      <c r="G27" s="160" t="s">
        <v>14012</v>
      </c>
      <c r="H27" s="161" t="s">
        <v>14013</v>
      </c>
    </row>
    <row r="28" spans="1:8" s="231" customFormat="1" ht="39.9" customHeight="1" x14ac:dyDescent="0.2">
      <c r="A28" s="57">
        <v>5</v>
      </c>
      <c r="B28" s="160" t="s">
        <v>13995</v>
      </c>
      <c r="C28" s="161" t="s">
        <v>13996</v>
      </c>
      <c r="D28" s="161" t="s">
        <v>140</v>
      </c>
      <c r="E28" s="160" t="s">
        <v>13973</v>
      </c>
      <c r="F28" s="160" t="s">
        <v>12692</v>
      </c>
      <c r="G28" s="160" t="s">
        <v>14014</v>
      </c>
      <c r="H28" s="161" t="s">
        <v>14015</v>
      </c>
    </row>
    <row r="29" spans="1:8" s="231" customFormat="1" ht="39.9" customHeight="1" x14ac:dyDescent="0.2">
      <c r="A29" s="57">
        <v>6</v>
      </c>
      <c r="B29" s="160" t="s">
        <v>13997</v>
      </c>
      <c r="C29" s="161" t="s">
        <v>13998</v>
      </c>
      <c r="D29" s="161" t="s">
        <v>140</v>
      </c>
      <c r="E29" s="160" t="s">
        <v>13973</v>
      </c>
      <c r="F29" s="160" t="s">
        <v>12692</v>
      </c>
      <c r="G29" s="160" t="s">
        <v>14016</v>
      </c>
      <c r="H29" s="161" t="s">
        <v>14017</v>
      </c>
    </row>
    <row r="30" spans="1:8" s="231" customFormat="1" ht="39.9" customHeight="1" x14ac:dyDescent="0.2">
      <c r="A30" s="57">
        <v>7</v>
      </c>
      <c r="B30" s="160" t="s">
        <v>13999</v>
      </c>
      <c r="C30" s="161" t="s">
        <v>14000</v>
      </c>
      <c r="D30" s="161" t="s">
        <v>140</v>
      </c>
      <c r="E30" s="160" t="s">
        <v>13973</v>
      </c>
      <c r="F30" s="160" t="s">
        <v>12692</v>
      </c>
      <c r="G30" s="160" t="s">
        <v>14018</v>
      </c>
      <c r="H30" s="161" t="s">
        <v>14019</v>
      </c>
    </row>
    <row r="31" spans="1:8" s="231" customFormat="1" ht="39.9" customHeight="1" x14ac:dyDescent="0.2">
      <c r="A31" s="57">
        <v>8</v>
      </c>
      <c r="B31" s="160" t="s">
        <v>14001</v>
      </c>
      <c r="C31" s="161" t="s">
        <v>14002</v>
      </c>
      <c r="D31" s="161" t="s">
        <v>140</v>
      </c>
      <c r="E31" s="160" t="s">
        <v>13966</v>
      </c>
      <c r="F31" s="160" t="s">
        <v>12692</v>
      </c>
      <c r="G31" s="160" t="s">
        <v>14020</v>
      </c>
      <c r="H31" s="161" t="s">
        <v>14021</v>
      </c>
    </row>
    <row r="32" spans="1:8" s="231" customFormat="1" ht="39.9" customHeight="1" x14ac:dyDescent="0.2">
      <c r="A32" s="57">
        <v>9</v>
      </c>
      <c r="B32" s="160" t="s">
        <v>14003</v>
      </c>
      <c r="C32" s="161" t="s">
        <v>12427</v>
      </c>
      <c r="D32" s="161" t="s">
        <v>9189</v>
      </c>
      <c r="E32" s="160" t="s">
        <v>13973</v>
      </c>
      <c r="F32" s="160" t="s">
        <v>12692</v>
      </c>
      <c r="G32" s="160" t="s">
        <v>14022</v>
      </c>
      <c r="H32" s="161" t="s">
        <v>14023</v>
      </c>
    </row>
    <row r="33" spans="1:8" s="231" customFormat="1" ht="39.9" customHeight="1" x14ac:dyDescent="0.2">
      <c r="A33" s="57">
        <v>10</v>
      </c>
      <c r="B33" s="160" t="s">
        <v>14004</v>
      </c>
      <c r="C33" s="161" t="s">
        <v>14005</v>
      </c>
      <c r="D33" s="161" t="s">
        <v>140</v>
      </c>
      <c r="E33" s="160" t="s">
        <v>13966</v>
      </c>
      <c r="F33" s="160" t="s">
        <v>12692</v>
      </c>
      <c r="G33" s="160" t="s">
        <v>14024</v>
      </c>
      <c r="H33" s="161" t="s">
        <v>14025</v>
      </c>
    </row>
    <row r="34" spans="1:8" s="231" customFormat="1" ht="39.9" customHeight="1" x14ac:dyDescent="0.2">
      <c r="A34" s="57"/>
      <c r="B34" s="192" t="s">
        <v>16630</v>
      </c>
      <c r="C34" s="57"/>
      <c r="D34" s="57"/>
      <c r="E34" s="57"/>
      <c r="F34" s="57"/>
      <c r="G34" s="57"/>
      <c r="H34" s="57"/>
    </row>
    <row r="35" spans="1:8" s="231" customFormat="1" ht="39.9" customHeight="1" thickBot="1" x14ac:dyDescent="0.25">
      <c r="A35" s="57"/>
      <c r="B35" s="13" t="s">
        <v>5362</v>
      </c>
      <c r="C35" s="13" t="s">
        <v>5363</v>
      </c>
      <c r="D35" s="13" t="s">
        <v>5364</v>
      </c>
      <c r="E35" s="13" t="s">
        <v>5365</v>
      </c>
      <c r="F35" s="13" t="s">
        <v>5366</v>
      </c>
      <c r="G35" s="13" t="s">
        <v>5368</v>
      </c>
      <c r="H35" s="13" t="s">
        <v>5367</v>
      </c>
    </row>
    <row r="36" spans="1:8" s="231" customFormat="1" ht="39.9" customHeight="1" thickTop="1" x14ac:dyDescent="0.2">
      <c r="A36" s="57">
        <v>1</v>
      </c>
      <c r="B36" s="160" t="s">
        <v>16631</v>
      </c>
      <c r="C36" s="161" t="s">
        <v>16632</v>
      </c>
      <c r="D36" s="161" t="s">
        <v>287</v>
      </c>
      <c r="E36" s="160" t="s">
        <v>16633</v>
      </c>
      <c r="F36" s="160" t="s">
        <v>16634</v>
      </c>
      <c r="G36" s="160" t="s">
        <v>16635</v>
      </c>
      <c r="H36" s="447">
        <v>1124070556</v>
      </c>
    </row>
    <row r="37" spans="1:8" s="231" customFormat="1" ht="39.9" customHeight="1" x14ac:dyDescent="0.2">
      <c r="A37" s="57">
        <v>2</v>
      </c>
      <c r="B37" s="160" t="s">
        <v>16636</v>
      </c>
      <c r="C37" s="161" t="s">
        <v>16632</v>
      </c>
      <c r="D37" s="161" t="s">
        <v>287</v>
      </c>
      <c r="E37" s="160" t="s">
        <v>16637</v>
      </c>
      <c r="F37" s="160" t="s">
        <v>16634</v>
      </c>
      <c r="G37" s="160" t="s">
        <v>16638</v>
      </c>
      <c r="H37" s="447">
        <v>1124070564</v>
      </c>
    </row>
    <row r="38" spans="1:8" s="231" customFormat="1" ht="39.9" customHeight="1" x14ac:dyDescent="0.2">
      <c r="A38" s="57">
        <v>3</v>
      </c>
      <c r="B38" s="160" t="s">
        <v>16639</v>
      </c>
      <c r="C38" s="161" t="s">
        <v>16632</v>
      </c>
      <c r="D38" s="161" t="s">
        <v>287</v>
      </c>
      <c r="E38" s="160" t="s">
        <v>16640</v>
      </c>
      <c r="F38" s="160" t="s">
        <v>16634</v>
      </c>
      <c r="G38" s="160" t="s">
        <v>16641</v>
      </c>
      <c r="H38" s="447">
        <v>1124070572</v>
      </c>
    </row>
    <row r="39" spans="1:8" s="231" customFormat="1" ht="39.9" customHeight="1" x14ac:dyDescent="0.2">
      <c r="A39" s="57">
        <v>4</v>
      </c>
      <c r="B39" s="160" t="s">
        <v>16642</v>
      </c>
      <c r="C39" s="161" t="s">
        <v>16643</v>
      </c>
      <c r="D39" s="161" t="s">
        <v>1373</v>
      </c>
      <c r="E39" s="160" t="s">
        <v>16637</v>
      </c>
      <c r="F39" s="160" t="s">
        <v>16634</v>
      </c>
      <c r="G39" s="160" t="s">
        <v>16644</v>
      </c>
      <c r="H39" s="447">
        <v>1124070689</v>
      </c>
    </row>
    <row r="40" spans="1:8" s="231" customFormat="1" ht="39.9" customHeight="1" x14ac:dyDescent="0.2">
      <c r="A40" s="57">
        <v>5</v>
      </c>
      <c r="B40" s="160" t="s">
        <v>16645</v>
      </c>
      <c r="C40" s="161" t="s">
        <v>16643</v>
      </c>
      <c r="D40" s="161" t="s">
        <v>1373</v>
      </c>
      <c r="E40" s="160" t="s">
        <v>16640</v>
      </c>
      <c r="F40" s="160" t="s">
        <v>16634</v>
      </c>
      <c r="G40" s="160" t="s">
        <v>16646</v>
      </c>
      <c r="H40" s="447">
        <v>1124070697</v>
      </c>
    </row>
    <row r="41" spans="1:8" s="231" customFormat="1" ht="39.9" customHeight="1" x14ac:dyDescent="0.2">
      <c r="A41" s="57">
        <v>6</v>
      </c>
      <c r="B41" s="160" t="s">
        <v>16647</v>
      </c>
      <c r="C41" s="161" t="s">
        <v>16643</v>
      </c>
      <c r="D41" s="161" t="s">
        <v>1373</v>
      </c>
      <c r="E41" s="160" t="s">
        <v>16640</v>
      </c>
      <c r="F41" s="160" t="s">
        <v>16634</v>
      </c>
      <c r="G41" s="160" t="s">
        <v>16648</v>
      </c>
      <c r="H41" s="447">
        <v>1124070705</v>
      </c>
    </row>
    <row r="42" spans="1:8" s="231" customFormat="1" ht="39.9" customHeight="1" x14ac:dyDescent="0.2">
      <c r="A42" s="57">
        <v>7</v>
      </c>
      <c r="B42" s="160" t="s">
        <v>16649</v>
      </c>
      <c r="C42" s="161" t="s">
        <v>16650</v>
      </c>
      <c r="D42" s="161" t="s">
        <v>623</v>
      </c>
      <c r="E42" s="160" t="s">
        <v>16651</v>
      </c>
      <c r="F42" s="160" t="s">
        <v>16634</v>
      </c>
      <c r="G42" s="160" t="s">
        <v>16652</v>
      </c>
      <c r="H42" s="447">
        <v>1124070655</v>
      </c>
    </row>
    <row r="43" spans="1:8" s="231" customFormat="1" ht="39.9" customHeight="1" x14ac:dyDescent="0.2">
      <c r="A43" s="57">
        <v>8</v>
      </c>
      <c r="B43" s="160" t="s">
        <v>16653</v>
      </c>
      <c r="C43" s="161" t="s">
        <v>16654</v>
      </c>
      <c r="D43" s="161" t="s">
        <v>15374</v>
      </c>
      <c r="E43" s="160" t="s">
        <v>16655</v>
      </c>
      <c r="F43" s="160" t="s">
        <v>16634</v>
      </c>
      <c r="G43" s="160" t="s">
        <v>16656</v>
      </c>
      <c r="H43" s="447">
        <v>1124070663</v>
      </c>
    </row>
    <row r="44" spans="1:8" s="231" customFormat="1" ht="39.9" customHeight="1" x14ac:dyDescent="0.2">
      <c r="A44" s="57">
        <v>9</v>
      </c>
      <c r="B44" s="160" t="s">
        <v>16657</v>
      </c>
      <c r="C44" s="161" t="s">
        <v>16658</v>
      </c>
      <c r="D44" s="161" t="s">
        <v>12502</v>
      </c>
      <c r="E44" s="160" t="s">
        <v>16651</v>
      </c>
      <c r="F44" s="160" t="s">
        <v>16634</v>
      </c>
      <c r="G44" s="160" t="s">
        <v>16659</v>
      </c>
      <c r="H44" s="447">
        <v>1124070671</v>
      </c>
    </row>
    <row r="45" spans="1:8" s="231" customFormat="1" ht="39.9" customHeight="1" x14ac:dyDescent="0.2">
      <c r="A45" s="57">
        <v>10</v>
      </c>
      <c r="B45" s="160" t="s">
        <v>16660</v>
      </c>
      <c r="C45" s="161" t="s">
        <v>16661</v>
      </c>
      <c r="D45" s="161" t="s">
        <v>1308</v>
      </c>
      <c r="E45" s="160" t="s">
        <v>16640</v>
      </c>
      <c r="F45" s="160" t="s">
        <v>16634</v>
      </c>
      <c r="G45" s="160" t="s">
        <v>16662</v>
      </c>
      <c r="H45" s="447">
        <v>1212452831</v>
      </c>
    </row>
    <row r="46" spans="1:8" s="231" customFormat="1" ht="39.9" customHeight="1" x14ac:dyDescent="0.2">
      <c r="A46" s="57"/>
      <c r="B46" s="192" t="s">
        <v>17647</v>
      </c>
      <c r="C46" s="57"/>
      <c r="D46" s="57"/>
      <c r="E46" s="57"/>
      <c r="F46" s="57"/>
      <c r="G46" s="57"/>
      <c r="H46" s="57"/>
    </row>
    <row r="47" spans="1:8" s="231" customFormat="1" ht="39.9" customHeight="1" thickBot="1" x14ac:dyDescent="0.25">
      <c r="A47" s="57"/>
      <c r="B47" s="13" t="s">
        <v>5362</v>
      </c>
      <c r="C47" s="13" t="s">
        <v>5363</v>
      </c>
      <c r="D47" s="13" t="s">
        <v>5364</v>
      </c>
      <c r="E47" s="13" t="s">
        <v>5365</v>
      </c>
      <c r="F47" s="13" t="s">
        <v>5366</v>
      </c>
      <c r="G47" s="13" t="s">
        <v>5368</v>
      </c>
      <c r="H47" s="13" t="s">
        <v>5367</v>
      </c>
    </row>
    <row r="48" spans="1:8" s="231" customFormat="1" ht="39.9" customHeight="1" thickTop="1" x14ac:dyDescent="0.2">
      <c r="A48" s="57">
        <v>1</v>
      </c>
      <c r="B48" s="160" t="s">
        <v>17648</v>
      </c>
      <c r="C48" s="161"/>
      <c r="D48" s="161"/>
      <c r="E48" s="446" t="s">
        <v>17142</v>
      </c>
      <c r="F48" s="160" t="s">
        <v>17531</v>
      </c>
      <c r="G48" s="160" t="s">
        <v>17676</v>
      </c>
      <c r="H48" s="161">
        <v>1124106426</v>
      </c>
    </row>
    <row r="49" spans="1:8" s="231" customFormat="1" ht="39.9" customHeight="1" x14ac:dyDescent="0.2">
      <c r="A49" s="57">
        <v>2</v>
      </c>
      <c r="B49" s="160" t="s">
        <v>17649</v>
      </c>
      <c r="C49" s="161"/>
      <c r="D49" s="161"/>
      <c r="E49" s="446" t="s">
        <v>17144</v>
      </c>
      <c r="F49" s="160" t="s">
        <v>17514</v>
      </c>
      <c r="G49" s="160" t="s">
        <v>17663</v>
      </c>
      <c r="H49" s="161">
        <v>1124106434</v>
      </c>
    </row>
    <row r="50" spans="1:8" s="231" customFormat="1" ht="39.9" customHeight="1" x14ac:dyDescent="0.2">
      <c r="A50" s="57">
        <v>3</v>
      </c>
      <c r="B50" s="160" t="s">
        <v>17650</v>
      </c>
      <c r="C50" s="161"/>
      <c r="D50" s="161"/>
      <c r="E50" s="446" t="s">
        <v>17148</v>
      </c>
      <c r="F50" s="160" t="s">
        <v>17514</v>
      </c>
      <c r="G50" s="160" t="s">
        <v>17664</v>
      </c>
      <c r="H50" s="161">
        <v>1124106194</v>
      </c>
    </row>
    <row r="51" spans="1:8" s="231" customFormat="1" ht="39.9" customHeight="1" x14ac:dyDescent="0.2">
      <c r="A51" s="57">
        <v>4</v>
      </c>
      <c r="B51" s="160" t="s">
        <v>17651</v>
      </c>
      <c r="C51" s="161"/>
      <c r="D51" s="161"/>
      <c r="E51" s="446" t="s">
        <v>17148</v>
      </c>
      <c r="F51" s="160" t="s">
        <v>17514</v>
      </c>
      <c r="G51" s="160" t="s">
        <v>17665</v>
      </c>
      <c r="H51" s="161">
        <v>1124106202</v>
      </c>
    </row>
    <row r="52" spans="1:8" s="231" customFormat="1" ht="39.9" customHeight="1" x14ac:dyDescent="0.2">
      <c r="A52" s="57">
        <v>5</v>
      </c>
      <c r="B52" s="160" t="s">
        <v>17652</v>
      </c>
      <c r="C52" s="161"/>
      <c r="D52" s="161"/>
      <c r="E52" s="446" t="s">
        <v>17148</v>
      </c>
      <c r="F52" s="160" t="s">
        <v>17514</v>
      </c>
      <c r="G52" s="160" t="s">
        <v>17666</v>
      </c>
      <c r="H52" s="161">
        <v>1124106210</v>
      </c>
    </row>
    <row r="53" spans="1:8" s="231" customFormat="1" ht="39.9" customHeight="1" x14ac:dyDescent="0.2">
      <c r="A53" s="57">
        <v>6</v>
      </c>
      <c r="B53" s="160" t="s">
        <v>17653</v>
      </c>
      <c r="C53" s="161"/>
      <c r="D53" s="161"/>
      <c r="E53" s="446" t="s">
        <v>17140</v>
      </c>
      <c r="F53" s="160" t="s">
        <v>17514</v>
      </c>
      <c r="G53" s="160" t="s">
        <v>17667</v>
      </c>
      <c r="H53" s="161">
        <v>1124105956</v>
      </c>
    </row>
    <row r="54" spans="1:8" s="231" customFormat="1" ht="39.9" customHeight="1" x14ac:dyDescent="0.2">
      <c r="A54" s="57">
        <v>7</v>
      </c>
      <c r="B54" s="160" t="s">
        <v>17654</v>
      </c>
      <c r="C54" s="161"/>
      <c r="D54" s="161"/>
      <c r="E54" s="446" t="s">
        <v>17140</v>
      </c>
      <c r="F54" s="160" t="s">
        <v>17514</v>
      </c>
      <c r="G54" s="160" t="s">
        <v>17668</v>
      </c>
      <c r="H54" s="161">
        <v>1124105964</v>
      </c>
    </row>
    <row r="55" spans="1:8" s="231" customFormat="1" ht="39.9" customHeight="1" x14ac:dyDescent="0.2">
      <c r="A55" s="57">
        <v>8</v>
      </c>
      <c r="B55" s="160" t="s">
        <v>17655</v>
      </c>
      <c r="C55" s="161"/>
      <c r="D55" s="161"/>
      <c r="E55" s="446" t="s">
        <v>17140</v>
      </c>
      <c r="F55" s="160" t="s">
        <v>17514</v>
      </c>
      <c r="G55" s="160" t="s">
        <v>17669</v>
      </c>
      <c r="H55" s="161">
        <v>1124105972</v>
      </c>
    </row>
    <row r="56" spans="1:8" s="231" customFormat="1" ht="39.9" customHeight="1" x14ac:dyDescent="0.2">
      <c r="A56" s="57">
        <v>9</v>
      </c>
      <c r="B56" s="160" t="s">
        <v>17656</v>
      </c>
      <c r="C56" s="161"/>
      <c r="D56" s="161"/>
      <c r="E56" s="446" t="s">
        <v>17141</v>
      </c>
      <c r="F56" s="160" t="s">
        <v>17514</v>
      </c>
      <c r="G56" s="160" t="s">
        <v>17670</v>
      </c>
      <c r="H56" s="161">
        <v>1124105980</v>
      </c>
    </row>
    <row r="57" spans="1:8" s="231" customFormat="1" ht="39.9" customHeight="1" x14ac:dyDescent="0.2">
      <c r="A57" s="57">
        <v>10</v>
      </c>
      <c r="B57" s="160" t="s">
        <v>17657</v>
      </c>
      <c r="C57" s="161"/>
      <c r="D57" s="161"/>
      <c r="E57" s="446" t="s">
        <v>17141</v>
      </c>
      <c r="F57" s="160" t="s">
        <v>17514</v>
      </c>
      <c r="G57" s="160" t="s">
        <v>17671</v>
      </c>
      <c r="H57" s="161">
        <v>1124105998</v>
      </c>
    </row>
    <row r="58" spans="1:8" s="231" customFormat="1" ht="39.9" customHeight="1" x14ac:dyDescent="0.2">
      <c r="A58" s="57">
        <v>11</v>
      </c>
      <c r="B58" s="160" t="s">
        <v>17658</v>
      </c>
      <c r="C58" s="161"/>
      <c r="D58" s="161"/>
      <c r="E58" s="446" t="s">
        <v>17141</v>
      </c>
      <c r="F58" s="160" t="s">
        <v>17514</v>
      </c>
      <c r="G58" s="160" t="s">
        <v>17672</v>
      </c>
      <c r="H58" s="161">
        <v>1124106004</v>
      </c>
    </row>
    <row r="59" spans="1:8" s="231" customFormat="1" ht="39.9" customHeight="1" x14ac:dyDescent="0.2">
      <c r="A59" s="57">
        <v>12</v>
      </c>
      <c r="B59" s="160" t="s">
        <v>17659</v>
      </c>
      <c r="C59" s="161"/>
      <c r="D59" s="161"/>
      <c r="E59" s="446" t="s">
        <v>17150</v>
      </c>
      <c r="F59" s="160" t="s">
        <v>17514</v>
      </c>
      <c r="G59" s="160" t="s">
        <v>17673</v>
      </c>
      <c r="H59" s="161">
        <v>1124106228</v>
      </c>
    </row>
    <row r="60" spans="1:8" s="231" customFormat="1" ht="39.9" customHeight="1" x14ac:dyDescent="0.2">
      <c r="A60" s="57">
        <v>13</v>
      </c>
      <c r="B60" s="160" t="s">
        <v>17660</v>
      </c>
      <c r="C60" s="161"/>
      <c r="D60" s="161"/>
      <c r="E60" s="446" t="s">
        <v>17147</v>
      </c>
      <c r="F60" s="160" t="s">
        <v>17514</v>
      </c>
      <c r="G60" s="160" t="s">
        <v>17674</v>
      </c>
      <c r="H60" s="161">
        <v>1124106236</v>
      </c>
    </row>
    <row r="61" spans="1:8" s="231" customFormat="1" ht="39.9" customHeight="1" x14ac:dyDescent="0.2">
      <c r="A61" s="57">
        <v>14</v>
      </c>
      <c r="B61" s="160" t="s">
        <v>17661</v>
      </c>
      <c r="C61" s="161"/>
      <c r="D61" s="161"/>
      <c r="E61" s="446" t="s">
        <v>17662</v>
      </c>
      <c r="F61" s="160" t="s">
        <v>17514</v>
      </c>
      <c r="G61" s="160" t="s">
        <v>17675</v>
      </c>
      <c r="H61" s="161">
        <v>1124106244</v>
      </c>
    </row>
  </sheetData>
  <phoneticPr fontId="5"/>
  <pageMargins left="0.7" right="0.7" top="0.75" bottom="0.75" header="0.3" footer="0.3"/>
  <pageSetup paperSize="9" scale="55" orientation="portrait" r:id="rId1"/>
  <headerFooter>
    <oddHeader>&amp;C&amp;20特別貸出用図書セット(調べ学習用セット　SDGs)</oddHeader>
  </headerFooter>
  <rowBreaks count="3" manualBreakCount="3">
    <brk id="21" max="16383" man="1"/>
    <brk id="33" max="16383" man="1"/>
    <brk id="45" max="7" man="1"/>
  </rowBreak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theme="4"/>
  </sheetPr>
  <dimension ref="A1:M186"/>
  <sheetViews>
    <sheetView view="pageBreakPreview" zoomScale="80" zoomScaleNormal="70" zoomScaleSheetLayoutView="80" workbookViewId="0">
      <selection activeCell="B2" sqref="B2:C2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7" bestFit="1" customWidth="1"/>
    <col min="3" max="3" width="30.6640625" style="57" customWidth="1"/>
    <col min="4" max="4" width="18.33203125" style="57" bestFit="1" customWidth="1"/>
    <col min="5" max="5" width="18.109375" style="53" customWidth="1"/>
    <col min="6" max="6" width="14.21875" style="53" bestFit="1" customWidth="1"/>
    <col min="7" max="7" width="19" style="53" bestFit="1" customWidth="1"/>
    <col min="8" max="8" width="16.77734375" style="53" bestFit="1" customWidth="1"/>
    <col min="9" max="9" width="8.21875" style="53" customWidth="1"/>
    <col min="10" max="16384" width="12.6640625" style="3"/>
  </cols>
  <sheetData>
    <row r="1" spans="1:9" ht="39.9" customHeight="1" x14ac:dyDescent="0.2">
      <c r="B1" s="173" t="s">
        <v>16493</v>
      </c>
      <c r="C1" s="173"/>
    </row>
    <row r="2" spans="1:9" ht="39.9" customHeight="1" x14ac:dyDescent="0.2">
      <c r="B2" s="477" t="s">
        <v>9334</v>
      </c>
      <c r="C2" s="477"/>
    </row>
    <row r="3" spans="1:9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9" ht="39.9" customHeight="1" thickTop="1" x14ac:dyDescent="0.2">
      <c r="A4" s="53">
        <v>1</v>
      </c>
      <c r="B4" s="60" t="s">
        <v>9335</v>
      </c>
      <c r="C4" s="60" t="s">
        <v>9336</v>
      </c>
      <c r="D4" s="60" t="s">
        <v>9337</v>
      </c>
      <c r="E4" s="181">
        <v>2001.4</v>
      </c>
      <c r="F4" s="146"/>
      <c r="G4" s="323" t="s">
        <v>9338</v>
      </c>
      <c r="H4" s="85">
        <v>1211289028</v>
      </c>
    </row>
    <row r="5" spans="1:9" ht="39.9" customHeight="1" x14ac:dyDescent="0.2">
      <c r="A5" s="53">
        <v>2</v>
      </c>
      <c r="B5" s="17" t="s">
        <v>9339</v>
      </c>
      <c r="C5" s="17" t="s">
        <v>9340</v>
      </c>
      <c r="D5" s="17" t="s">
        <v>9341</v>
      </c>
      <c r="E5" s="71">
        <v>1999.1</v>
      </c>
      <c r="F5" s="17"/>
      <c r="G5" s="323" t="s">
        <v>9342</v>
      </c>
      <c r="H5" s="87">
        <v>1211289515</v>
      </c>
    </row>
    <row r="6" spans="1:9" ht="39.9" customHeight="1" x14ac:dyDescent="0.2">
      <c r="A6" s="53">
        <v>3</v>
      </c>
      <c r="B6" s="17" t="s">
        <v>9343</v>
      </c>
      <c r="C6" s="17" t="s">
        <v>9344</v>
      </c>
      <c r="D6" s="17" t="s">
        <v>9345</v>
      </c>
      <c r="E6" s="71">
        <v>2006.12</v>
      </c>
      <c r="F6" s="17"/>
      <c r="G6" s="323" t="s">
        <v>9348</v>
      </c>
      <c r="H6" s="87">
        <v>1211289127</v>
      </c>
    </row>
    <row r="7" spans="1:9" ht="39.9" customHeight="1" x14ac:dyDescent="0.2">
      <c r="A7" s="53">
        <v>4</v>
      </c>
      <c r="B7" s="17" t="s">
        <v>9346</v>
      </c>
      <c r="C7" s="17" t="s">
        <v>9347</v>
      </c>
      <c r="D7" s="17" t="s">
        <v>9189</v>
      </c>
      <c r="E7" s="71">
        <v>2014.6</v>
      </c>
      <c r="F7" s="17"/>
      <c r="G7" s="404" t="s">
        <v>9349</v>
      </c>
      <c r="H7" s="87">
        <v>1211288939</v>
      </c>
    </row>
    <row r="8" spans="1:9" ht="39.9" customHeight="1" x14ac:dyDescent="0.2">
      <c r="B8" s="17" t="s">
        <v>9350</v>
      </c>
      <c r="C8" s="17" t="s">
        <v>9347</v>
      </c>
      <c r="D8" s="17" t="s">
        <v>9189</v>
      </c>
      <c r="E8" s="71">
        <v>2014.6</v>
      </c>
      <c r="F8" s="17"/>
      <c r="G8" s="405" t="s">
        <v>9349</v>
      </c>
      <c r="H8" s="99">
        <v>9000151218</v>
      </c>
      <c r="I8" s="53" t="s">
        <v>16506</v>
      </c>
    </row>
    <row r="9" spans="1:9" ht="39.9" customHeight="1" x14ac:dyDescent="0.2">
      <c r="A9" s="53">
        <v>5</v>
      </c>
      <c r="B9" s="17" t="s">
        <v>9589</v>
      </c>
      <c r="C9" s="17" t="s">
        <v>9590</v>
      </c>
      <c r="D9" s="17" t="s">
        <v>9351</v>
      </c>
      <c r="E9" s="71">
        <v>2008.6</v>
      </c>
      <c r="F9" s="17"/>
      <c r="G9" s="132" t="s">
        <v>9591</v>
      </c>
      <c r="H9" s="99">
        <v>1211288897</v>
      </c>
    </row>
    <row r="10" spans="1:9" ht="39.9" customHeight="1" x14ac:dyDescent="0.2">
      <c r="A10" s="53">
        <v>6</v>
      </c>
      <c r="B10" s="17" t="s">
        <v>9592</v>
      </c>
      <c r="C10" s="17" t="s">
        <v>9590</v>
      </c>
      <c r="D10" s="17" t="s">
        <v>9351</v>
      </c>
      <c r="E10" s="71">
        <v>2014.3</v>
      </c>
      <c r="F10" s="17"/>
      <c r="G10" s="132" t="s">
        <v>9593</v>
      </c>
      <c r="H10" s="87">
        <v>1211288905</v>
      </c>
    </row>
    <row r="11" spans="1:9" ht="39.9" customHeight="1" x14ac:dyDescent="0.2">
      <c r="A11" s="53">
        <v>7</v>
      </c>
      <c r="B11" s="17" t="s">
        <v>9594</v>
      </c>
      <c r="C11" s="17" t="s">
        <v>9595</v>
      </c>
      <c r="D11" s="17" t="s">
        <v>9596</v>
      </c>
      <c r="E11" s="71">
        <v>2013.12</v>
      </c>
      <c r="F11" s="17"/>
      <c r="G11" s="132" t="s">
        <v>9597</v>
      </c>
      <c r="H11" s="87">
        <v>1211289101</v>
      </c>
    </row>
    <row r="12" spans="1:9" ht="39.9" customHeight="1" x14ac:dyDescent="0.2">
      <c r="A12" s="53">
        <v>8</v>
      </c>
      <c r="B12" s="17" t="s">
        <v>9598</v>
      </c>
      <c r="C12" s="17" t="s">
        <v>9599</v>
      </c>
      <c r="D12" s="17" t="s">
        <v>9319</v>
      </c>
      <c r="E12" s="71">
        <v>2013.8</v>
      </c>
      <c r="F12" s="17"/>
      <c r="G12" s="132" t="s">
        <v>9600</v>
      </c>
      <c r="H12" s="87">
        <v>1211289044</v>
      </c>
    </row>
    <row r="13" spans="1:9" ht="39.9" customHeight="1" x14ac:dyDescent="0.2">
      <c r="A13" s="53">
        <v>9</v>
      </c>
      <c r="B13" s="17" t="s">
        <v>9601</v>
      </c>
      <c r="C13" s="17" t="s">
        <v>9602</v>
      </c>
      <c r="D13" s="17" t="s">
        <v>9603</v>
      </c>
      <c r="E13" s="71">
        <v>2014.7</v>
      </c>
      <c r="F13" s="17"/>
      <c r="G13" s="132" t="s">
        <v>9604</v>
      </c>
      <c r="H13" s="87">
        <v>1211289077</v>
      </c>
    </row>
    <row r="14" spans="1:9" ht="39.9" customHeight="1" x14ac:dyDescent="0.2">
      <c r="A14" s="53">
        <v>10</v>
      </c>
      <c r="B14" s="17" t="s">
        <v>9605</v>
      </c>
      <c r="C14" s="17" t="s">
        <v>9606</v>
      </c>
      <c r="D14" s="17" t="s">
        <v>9159</v>
      </c>
      <c r="E14" s="71">
        <v>2015.2</v>
      </c>
      <c r="F14" s="17"/>
      <c r="G14" s="132" t="s">
        <v>9607</v>
      </c>
      <c r="H14" s="87">
        <v>1211289507</v>
      </c>
    </row>
    <row r="15" spans="1:9" ht="39.9" customHeight="1" x14ac:dyDescent="0.2">
      <c r="A15" s="53">
        <v>11</v>
      </c>
      <c r="B15" s="17" t="s">
        <v>9608</v>
      </c>
      <c r="C15" s="17" t="s">
        <v>9609</v>
      </c>
      <c r="D15" s="17" t="s">
        <v>9201</v>
      </c>
      <c r="E15" s="71">
        <v>2016.4</v>
      </c>
      <c r="F15" s="17"/>
      <c r="G15" s="132" t="s">
        <v>9610</v>
      </c>
      <c r="H15" s="90">
        <v>1211344377</v>
      </c>
    </row>
    <row r="16" spans="1:9" ht="39.9" customHeight="1" x14ac:dyDescent="0.2">
      <c r="A16" s="53">
        <v>12</v>
      </c>
      <c r="B16" s="17" t="s">
        <v>10095</v>
      </c>
      <c r="C16" s="17" t="s">
        <v>10096</v>
      </c>
      <c r="D16" s="17" t="s">
        <v>10097</v>
      </c>
      <c r="E16" s="76" t="s">
        <v>10098</v>
      </c>
      <c r="F16" s="17"/>
      <c r="G16" s="132" t="s">
        <v>10099</v>
      </c>
      <c r="H16" s="87">
        <v>1211823677</v>
      </c>
    </row>
    <row r="17" spans="1:8" ht="39.9" customHeight="1" x14ac:dyDescent="0.2">
      <c r="B17" s="477" t="s">
        <v>9611</v>
      </c>
      <c r="C17" s="477"/>
      <c r="E17" s="57"/>
      <c r="F17" s="57"/>
      <c r="G17" s="57"/>
      <c r="H17" s="57"/>
    </row>
    <row r="18" spans="1:8" ht="39.9" customHeight="1" thickBot="1" x14ac:dyDescent="0.25">
      <c r="B18" s="13" t="s">
        <v>5362</v>
      </c>
      <c r="C18" s="13" t="s">
        <v>5363</v>
      </c>
      <c r="D18" s="13" t="s">
        <v>5364</v>
      </c>
      <c r="E18" s="13" t="s">
        <v>5365</v>
      </c>
      <c r="F18" s="13" t="s">
        <v>5366</v>
      </c>
      <c r="G18" s="13" t="s">
        <v>5368</v>
      </c>
      <c r="H18" s="13" t="s">
        <v>5367</v>
      </c>
    </row>
    <row r="19" spans="1:8" ht="39.9" customHeight="1" thickTop="1" x14ac:dyDescent="0.2">
      <c r="A19" s="53">
        <v>1</v>
      </c>
      <c r="B19" s="146" t="s">
        <v>9612</v>
      </c>
      <c r="C19" s="146" t="s">
        <v>9613</v>
      </c>
      <c r="D19" s="146" t="s">
        <v>9614</v>
      </c>
      <c r="E19" s="244">
        <v>2014.3</v>
      </c>
      <c r="F19" s="146"/>
      <c r="G19" s="406" t="s">
        <v>9615</v>
      </c>
      <c r="H19" s="146">
        <v>1211289416</v>
      </c>
    </row>
    <row r="20" spans="1:8" ht="39.9" customHeight="1" x14ac:dyDescent="0.2">
      <c r="A20" s="53">
        <v>2</v>
      </c>
      <c r="B20" s="17" t="s">
        <v>9616</v>
      </c>
      <c r="C20" s="17" t="s">
        <v>9606</v>
      </c>
      <c r="D20" s="17" t="s">
        <v>9614</v>
      </c>
      <c r="E20" s="71">
        <v>2009.11</v>
      </c>
      <c r="F20" s="17"/>
      <c r="G20" s="132" t="s">
        <v>9617</v>
      </c>
      <c r="H20" s="17">
        <v>1211289440</v>
      </c>
    </row>
    <row r="21" spans="1:8" ht="39.9" customHeight="1" x14ac:dyDescent="0.2">
      <c r="A21" s="53">
        <v>3</v>
      </c>
      <c r="B21" s="17" t="s">
        <v>9618</v>
      </c>
      <c r="C21" s="17" t="s">
        <v>9606</v>
      </c>
      <c r="D21" s="17" t="s">
        <v>9614</v>
      </c>
      <c r="E21" s="71">
        <v>2008.5</v>
      </c>
      <c r="F21" s="17"/>
      <c r="G21" s="132" t="s">
        <v>9619</v>
      </c>
      <c r="H21" s="17">
        <v>1211289457</v>
      </c>
    </row>
    <row r="22" spans="1:8" ht="39.9" customHeight="1" x14ac:dyDescent="0.2">
      <c r="A22" s="53">
        <v>4</v>
      </c>
      <c r="B22" s="17" t="s">
        <v>9620</v>
      </c>
      <c r="C22" s="17" t="s">
        <v>9606</v>
      </c>
      <c r="D22" s="17" t="s">
        <v>9614</v>
      </c>
      <c r="E22" s="71">
        <v>2008.7</v>
      </c>
      <c r="F22" s="17"/>
      <c r="G22" s="132" t="s">
        <v>9621</v>
      </c>
      <c r="H22" s="17">
        <v>1211289465</v>
      </c>
    </row>
    <row r="23" spans="1:8" ht="39.9" customHeight="1" x14ac:dyDescent="0.2">
      <c r="A23" s="53">
        <v>5</v>
      </c>
      <c r="B23" s="17" t="s">
        <v>9622</v>
      </c>
      <c r="C23" s="17" t="s">
        <v>9623</v>
      </c>
      <c r="D23" s="17" t="s">
        <v>9614</v>
      </c>
      <c r="E23" s="76" t="s">
        <v>9624</v>
      </c>
      <c r="F23" s="17"/>
      <c r="G23" s="132" t="s">
        <v>9625</v>
      </c>
      <c r="H23" s="17">
        <v>1211289473</v>
      </c>
    </row>
    <row r="24" spans="1:8" ht="39.9" customHeight="1" x14ac:dyDescent="0.2">
      <c r="A24" s="53">
        <v>6</v>
      </c>
      <c r="B24" s="17" t="s">
        <v>9626</v>
      </c>
      <c r="C24" s="17" t="s">
        <v>9627</v>
      </c>
      <c r="D24" s="17" t="s">
        <v>9628</v>
      </c>
      <c r="E24" s="71">
        <v>2014.6</v>
      </c>
      <c r="F24" s="17"/>
      <c r="G24" s="132" t="s">
        <v>9629</v>
      </c>
      <c r="H24" s="17">
        <v>121289481</v>
      </c>
    </row>
    <row r="25" spans="1:8" ht="39.9" customHeight="1" x14ac:dyDescent="0.2">
      <c r="A25" s="53">
        <v>7</v>
      </c>
      <c r="B25" s="17" t="s">
        <v>9630</v>
      </c>
      <c r="C25" s="17" t="s">
        <v>9631</v>
      </c>
      <c r="D25" s="17" t="s">
        <v>9632</v>
      </c>
      <c r="E25" s="71">
        <v>2009.12</v>
      </c>
      <c r="F25" s="17"/>
      <c r="G25" s="132" t="s">
        <v>9633</v>
      </c>
      <c r="H25" s="17">
        <v>211289218</v>
      </c>
    </row>
    <row r="26" spans="1:8" ht="39.9" customHeight="1" x14ac:dyDescent="0.2">
      <c r="A26" s="53">
        <v>8</v>
      </c>
      <c r="B26" s="17" t="s">
        <v>9634</v>
      </c>
      <c r="C26" s="17" t="s">
        <v>9635</v>
      </c>
      <c r="D26" s="17" t="s">
        <v>9636</v>
      </c>
      <c r="E26" s="71">
        <v>2016.11</v>
      </c>
      <c r="F26" s="17"/>
      <c r="G26" s="132" t="s">
        <v>9637</v>
      </c>
      <c r="H26" s="17">
        <v>1211504251</v>
      </c>
    </row>
    <row r="27" spans="1:8" ht="39.9" customHeight="1" x14ac:dyDescent="0.2">
      <c r="A27" s="53">
        <v>9</v>
      </c>
      <c r="B27" s="60" t="s">
        <v>9638</v>
      </c>
      <c r="C27" s="17" t="s">
        <v>9606</v>
      </c>
      <c r="D27" s="17" t="s">
        <v>9639</v>
      </c>
      <c r="E27" s="181">
        <v>2018.5</v>
      </c>
      <c r="F27" s="60"/>
      <c r="G27" s="132" t="s">
        <v>9640</v>
      </c>
      <c r="H27" s="85">
        <v>1211664394</v>
      </c>
    </row>
    <row r="28" spans="1:8" ht="39.9" customHeight="1" x14ac:dyDescent="0.2">
      <c r="A28" s="53">
        <v>10</v>
      </c>
      <c r="B28" s="17" t="s">
        <v>9641</v>
      </c>
      <c r="C28" s="17" t="s">
        <v>9642</v>
      </c>
      <c r="D28" s="17" t="s">
        <v>9643</v>
      </c>
      <c r="E28" s="71">
        <v>2018.6</v>
      </c>
      <c r="F28" s="17"/>
      <c r="G28" s="132" t="s">
        <v>9644</v>
      </c>
      <c r="H28" s="90">
        <v>1211664386</v>
      </c>
    </row>
    <row r="29" spans="1:8" ht="39.9" customHeight="1" x14ac:dyDescent="0.2">
      <c r="B29" s="477" t="s">
        <v>9645</v>
      </c>
      <c r="C29" s="477"/>
      <c r="E29" s="57"/>
      <c r="F29" s="57"/>
      <c r="G29" s="57"/>
      <c r="H29" s="57"/>
    </row>
    <row r="30" spans="1:8" ht="39.9" customHeight="1" thickBot="1" x14ac:dyDescent="0.25">
      <c r="B30" s="13" t="s">
        <v>5362</v>
      </c>
      <c r="C30" s="13" t="s">
        <v>5363</v>
      </c>
      <c r="D30" s="13" t="s">
        <v>5364</v>
      </c>
      <c r="E30" s="13" t="s">
        <v>5365</v>
      </c>
      <c r="F30" s="13" t="s">
        <v>5366</v>
      </c>
      <c r="G30" s="13" t="s">
        <v>9357</v>
      </c>
      <c r="H30" s="13" t="s">
        <v>5367</v>
      </c>
    </row>
    <row r="31" spans="1:8" ht="39.9" customHeight="1" thickTop="1" x14ac:dyDescent="0.2">
      <c r="A31" s="53">
        <v>1</v>
      </c>
      <c r="B31" s="146" t="s">
        <v>9646</v>
      </c>
      <c r="C31" s="146" t="s">
        <v>9647</v>
      </c>
      <c r="D31" s="146" t="s">
        <v>9648</v>
      </c>
      <c r="E31" s="244">
        <v>1987.9</v>
      </c>
      <c r="F31" s="146"/>
      <c r="G31" s="406" t="s">
        <v>9649</v>
      </c>
      <c r="H31" s="146">
        <v>1211289408</v>
      </c>
    </row>
    <row r="32" spans="1:8" ht="39.9" customHeight="1" x14ac:dyDescent="0.2">
      <c r="A32" s="53">
        <v>2</v>
      </c>
      <c r="B32" s="17" t="s">
        <v>9650</v>
      </c>
      <c r="C32" s="17" t="s">
        <v>9651</v>
      </c>
      <c r="D32" s="147" t="s">
        <v>9652</v>
      </c>
      <c r="E32" s="71">
        <v>2012.9</v>
      </c>
      <c r="F32" s="17"/>
      <c r="G32" s="132" t="s">
        <v>9653</v>
      </c>
      <c r="H32" s="17">
        <v>1211289119</v>
      </c>
    </row>
    <row r="33" spans="1:8" ht="39.9" customHeight="1" x14ac:dyDescent="0.2">
      <c r="A33" s="53">
        <v>3</v>
      </c>
      <c r="B33" s="17" t="s">
        <v>9654</v>
      </c>
      <c r="C33" s="17" t="s">
        <v>9655</v>
      </c>
      <c r="D33" s="17" t="s">
        <v>9656</v>
      </c>
      <c r="E33" s="71">
        <v>2013.4</v>
      </c>
      <c r="F33" s="17"/>
      <c r="G33" s="132" t="s">
        <v>9657</v>
      </c>
      <c r="H33" s="17">
        <v>1211288889</v>
      </c>
    </row>
    <row r="34" spans="1:8" ht="39.9" customHeight="1" x14ac:dyDescent="0.15">
      <c r="A34" s="53">
        <v>4</v>
      </c>
      <c r="B34" s="407" t="s">
        <v>9658</v>
      </c>
      <c r="C34" s="17" t="s">
        <v>9659</v>
      </c>
      <c r="D34" s="17" t="s">
        <v>9660</v>
      </c>
      <c r="E34" s="71">
        <v>2015.4</v>
      </c>
      <c r="F34" s="17"/>
      <c r="G34" s="132" t="s">
        <v>9661</v>
      </c>
      <c r="H34" s="17">
        <v>1211289333</v>
      </c>
    </row>
    <row r="35" spans="1:8" ht="39.9" customHeight="1" x14ac:dyDescent="0.2">
      <c r="A35" s="53">
        <v>5</v>
      </c>
      <c r="B35" s="17" t="s">
        <v>9662</v>
      </c>
      <c r="C35" s="17" t="s">
        <v>9663</v>
      </c>
      <c r="D35" s="17" t="s">
        <v>9159</v>
      </c>
      <c r="E35" s="71">
        <v>2016.4</v>
      </c>
      <c r="F35" s="17"/>
      <c r="G35" s="132" t="s">
        <v>9664</v>
      </c>
      <c r="H35" s="17">
        <v>1211289523</v>
      </c>
    </row>
    <row r="36" spans="1:8" ht="39.9" customHeight="1" x14ac:dyDescent="0.2">
      <c r="B36" s="477" t="s">
        <v>9665</v>
      </c>
      <c r="C36" s="477"/>
      <c r="E36" s="57"/>
      <c r="F36" s="57"/>
      <c r="G36" s="57"/>
      <c r="H36" s="57"/>
    </row>
    <row r="37" spans="1:8" ht="39.9" customHeight="1" thickBot="1" x14ac:dyDescent="0.25">
      <c r="B37" s="13" t="s">
        <v>9666</v>
      </c>
      <c r="C37" s="13" t="s">
        <v>5363</v>
      </c>
      <c r="D37" s="13" t="s">
        <v>5364</v>
      </c>
      <c r="E37" s="13" t="s">
        <v>5365</v>
      </c>
      <c r="F37" s="13" t="s">
        <v>5366</v>
      </c>
      <c r="G37" s="13" t="s">
        <v>5368</v>
      </c>
      <c r="H37" s="13" t="s">
        <v>5367</v>
      </c>
    </row>
    <row r="38" spans="1:8" ht="39.9" customHeight="1" thickTop="1" x14ac:dyDescent="0.2">
      <c r="A38" s="53">
        <v>1</v>
      </c>
      <c r="B38" s="146" t="s">
        <v>9667</v>
      </c>
      <c r="C38" s="146" t="s">
        <v>9668</v>
      </c>
      <c r="D38" s="146" t="s">
        <v>9669</v>
      </c>
      <c r="E38" s="244">
        <v>1989.8</v>
      </c>
      <c r="F38" s="146"/>
      <c r="G38" s="406" t="s">
        <v>9670</v>
      </c>
      <c r="H38" s="146">
        <v>121288988</v>
      </c>
    </row>
    <row r="39" spans="1:8" ht="39.9" customHeight="1" x14ac:dyDescent="0.2">
      <c r="A39" s="53">
        <v>2</v>
      </c>
      <c r="B39" s="17" t="s">
        <v>9671</v>
      </c>
      <c r="C39" s="17" t="s">
        <v>9672</v>
      </c>
      <c r="D39" s="17" t="s">
        <v>9673</v>
      </c>
      <c r="E39" s="71">
        <v>2004.7</v>
      </c>
      <c r="F39" s="17"/>
      <c r="G39" s="132" t="s">
        <v>9674</v>
      </c>
      <c r="H39" s="17">
        <v>1211288970</v>
      </c>
    </row>
    <row r="40" spans="1:8" ht="39.9" customHeight="1" x14ac:dyDescent="0.2">
      <c r="A40" s="53">
        <v>3</v>
      </c>
      <c r="B40" s="17" t="s">
        <v>9675</v>
      </c>
      <c r="C40" s="17" t="s">
        <v>9676</v>
      </c>
      <c r="D40" s="17" t="s">
        <v>9677</v>
      </c>
      <c r="E40" s="71">
        <v>2014.9</v>
      </c>
      <c r="F40" s="17"/>
      <c r="G40" s="132" t="s">
        <v>9678</v>
      </c>
      <c r="H40" s="17">
        <v>1211289317</v>
      </c>
    </row>
    <row r="41" spans="1:8" ht="39.9" customHeight="1" x14ac:dyDescent="0.2">
      <c r="A41" s="53">
        <v>4</v>
      </c>
      <c r="B41" s="17" t="s">
        <v>9679</v>
      </c>
      <c r="C41" s="17" t="s">
        <v>9680</v>
      </c>
      <c r="D41" s="17" t="s">
        <v>9596</v>
      </c>
      <c r="E41" s="71">
        <v>2009.6</v>
      </c>
      <c r="F41" s="17"/>
      <c r="G41" s="132" t="s">
        <v>9681</v>
      </c>
      <c r="H41" s="17">
        <v>1211289002</v>
      </c>
    </row>
    <row r="42" spans="1:8" ht="39.9" customHeight="1" x14ac:dyDescent="0.2">
      <c r="A42" s="53">
        <v>5</v>
      </c>
      <c r="B42" s="17" t="s">
        <v>9682</v>
      </c>
      <c r="C42" s="17" t="s">
        <v>9683</v>
      </c>
      <c r="D42" s="147" t="s">
        <v>9684</v>
      </c>
      <c r="E42" s="71">
        <v>2013.1</v>
      </c>
      <c r="F42" s="17"/>
      <c r="G42" s="132" t="s">
        <v>9685</v>
      </c>
      <c r="H42" s="17">
        <v>1211288947</v>
      </c>
    </row>
    <row r="43" spans="1:8" ht="39.9" customHeight="1" x14ac:dyDescent="0.2">
      <c r="A43" s="53">
        <v>6</v>
      </c>
      <c r="B43" s="17" t="s">
        <v>9686</v>
      </c>
      <c r="C43" s="17" t="s">
        <v>9687</v>
      </c>
      <c r="D43" s="17" t="s">
        <v>9603</v>
      </c>
      <c r="E43" s="71">
        <v>2015.6</v>
      </c>
      <c r="F43" s="17"/>
      <c r="G43" s="132" t="s">
        <v>9688</v>
      </c>
      <c r="H43" s="17">
        <v>1211288756</v>
      </c>
    </row>
    <row r="44" spans="1:8" ht="39.9" customHeight="1" x14ac:dyDescent="0.2">
      <c r="A44" s="53">
        <v>7</v>
      </c>
      <c r="B44" s="17" t="s">
        <v>9689</v>
      </c>
      <c r="C44" s="17" t="s">
        <v>9690</v>
      </c>
      <c r="D44" s="17" t="s">
        <v>9691</v>
      </c>
      <c r="E44" s="71">
        <v>2010.4</v>
      </c>
      <c r="F44" s="17"/>
      <c r="G44" s="132" t="s">
        <v>9692</v>
      </c>
      <c r="H44" s="17">
        <v>1211289036</v>
      </c>
    </row>
    <row r="45" spans="1:8" ht="39.9" customHeight="1" x14ac:dyDescent="0.2">
      <c r="A45" s="53">
        <v>8</v>
      </c>
      <c r="B45" s="17" t="s">
        <v>9693</v>
      </c>
      <c r="C45" s="17" t="s">
        <v>9694</v>
      </c>
      <c r="D45" s="17" t="s">
        <v>9695</v>
      </c>
      <c r="E45" s="71">
        <v>2013.7</v>
      </c>
      <c r="F45" s="17"/>
      <c r="G45" s="132" t="s">
        <v>9696</v>
      </c>
      <c r="H45" s="17">
        <v>1211289051</v>
      </c>
    </row>
    <row r="46" spans="1:8" ht="39.9" customHeight="1" x14ac:dyDescent="0.2">
      <c r="A46" s="53">
        <v>9</v>
      </c>
      <c r="B46" s="60" t="s">
        <v>9697</v>
      </c>
      <c r="C46" s="17" t="s">
        <v>9698</v>
      </c>
      <c r="D46" s="17" t="s">
        <v>9695</v>
      </c>
      <c r="E46" s="181">
        <v>2015.5</v>
      </c>
      <c r="F46" s="60"/>
      <c r="G46" s="132" t="s">
        <v>9699</v>
      </c>
      <c r="H46" s="85">
        <v>121289069</v>
      </c>
    </row>
    <row r="47" spans="1:8" ht="39.9" customHeight="1" x14ac:dyDescent="0.2">
      <c r="A47" s="53">
        <v>10</v>
      </c>
      <c r="B47" s="17" t="s">
        <v>9700</v>
      </c>
      <c r="C47" s="17" t="s">
        <v>9701</v>
      </c>
      <c r="D47" s="17" t="s">
        <v>9702</v>
      </c>
      <c r="E47" s="71">
        <v>2004.11</v>
      </c>
      <c r="F47" s="17"/>
      <c r="G47" s="132" t="s">
        <v>9703</v>
      </c>
      <c r="H47" s="90">
        <v>1211289267</v>
      </c>
    </row>
    <row r="48" spans="1:8" ht="70.2" customHeight="1" x14ac:dyDescent="0.2">
      <c r="A48" s="53">
        <v>11</v>
      </c>
      <c r="B48" s="17" t="s">
        <v>9704</v>
      </c>
      <c r="C48" s="17" t="s">
        <v>9705</v>
      </c>
      <c r="D48" s="17" t="s">
        <v>9706</v>
      </c>
      <c r="E48" s="76" t="s">
        <v>9708</v>
      </c>
      <c r="F48" s="17"/>
      <c r="G48" s="132" t="s">
        <v>9709</v>
      </c>
      <c r="H48" s="90">
        <v>1211289275</v>
      </c>
    </row>
    <row r="49" spans="1:8" ht="39.9" customHeight="1" x14ac:dyDescent="0.2">
      <c r="B49" s="477" t="s">
        <v>9710</v>
      </c>
      <c r="C49" s="477"/>
      <c r="E49" s="57"/>
      <c r="F49" s="57"/>
      <c r="G49" s="57"/>
      <c r="H49" s="57"/>
    </row>
    <row r="50" spans="1:8" ht="39.9" customHeight="1" thickBot="1" x14ac:dyDescent="0.25">
      <c r="B50" s="13" t="s">
        <v>5362</v>
      </c>
      <c r="C50" s="13" t="s">
        <v>5363</v>
      </c>
      <c r="D50" s="13" t="s">
        <v>5364</v>
      </c>
      <c r="E50" s="13" t="s">
        <v>5365</v>
      </c>
      <c r="F50" s="13" t="s">
        <v>5366</v>
      </c>
      <c r="G50" s="13" t="s">
        <v>5368</v>
      </c>
      <c r="H50" s="13" t="s">
        <v>5367</v>
      </c>
    </row>
    <row r="51" spans="1:8" ht="39.9" customHeight="1" thickTop="1" x14ac:dyDescent="0.2">
      <c r="A51" s="53">
        <v>1</v>
      </c>
      <c r="B51" s="146" t="s">
        <v>9711</v>
      </c>
      <c r="C51" s="146" t="s">
        <v>9712</v>
      </c>
      <c r="D51" s="147" t="s">
        <v>9713</v>
      </c>
      <c r="E51" s="244">
        <v>2007.2</v>
      </c>
      <c r="F51" s="146"/>
      <c r="G51" s="406" t="s">
        <v>9714</v>
      </c>
      <c r="H51" s="146">
        <v>1211288764</v>
      </c>
    </row>
    <row r="52" spans="1:8" ht="39.9" customHeight="1" x14ac:dyDescent="0.2">
      <c r="A52" s="53">
        <v>2</v>
      </c>
      <c r="B52" s="17" t="s">
        <v>9715</v>
      </c>
      <c r="C52" s="17" t="s">
        <v>9716</v>
      </c>
      <c r="D52" s="17" t="s">
        <v>9717</v>
      </c>
      <c r="E52" s="71">
        <v>2009.6</v>
      </c>
      <c r="F52" s="17"/>
      <c r="G52" s="132" t="s">
        <v>9718</v>
      </c>
      <c r="H52" s="17">
        <v>1211289135</v>
      </c>
    </row>
    <row r="53" spans="1:8" ht="39.9" customHeight="1" x14ac:dyDescent="0.2">
      <c r="A53" s="53">
        <v>3</v>
      </c>
      <c r="B53" s="17" t="s">
        <v>9719</v>
      </c>
      <c r="C53" s="17" t="s">
        <v>9720</v>
      </c>
      <c r="D53" s="17" t="s">
        <v>9351</v>
      </c>
      <c r="E53" s="71">
        <v>2009.12</v>
      </c>
      <c r="F53" s="17"/>
      <c r="G53" s="132" t="s">
        <v>9721</v>
      </c>
      <c r="H53" s="17">
        <v>1211288913</v>
      </c>
    </row>
    <row r="54" spans="1:8" ht="39.9" customHeight="1" x14ac:dyDescent="0.2">
      <c r="A54" s="53">
        <v>4</v>
      </c>
      <c r="B54" s="17" t="s">
        <v>9722</v>
      </c>
      <c r="C54" s="17" t="s">
        <v>9723</v>
      </c>
      <c r="D54" s="17" t="s">
        <v>9351</v>
      </c>
      <c r="E54" s="71">
        <v>2013.3</v>
      </c>
      <c r="F54" s="17"/>
      <c r="G54" s="132" t="s">
        <v>9724</v>
      </c>
      <c r="H54" s="17">
        <v>1211288921</v>
      </c>
    </row>
    <row r="55" spans="1:8" ht="39.9" customHeight="1" x14ac:dyDescent="0.2">
      <c r="A55" s="53">
        <v>5</v>
      </c>
      <c r="B55" s="17" t="s">
        <v>9725</v>
      </c>
      <c r="C55" s="17" t="s">
        <v>9726</v>
      </c>
      <c r="D55" s="147" t="s">
        <v>9727</v>
      </c>
      <c r="E55" s="71">
        <v>2012.3</v>
      </c>
      <c r="F55" s="17"/>
      <c r="G55" s="132" t="s">
        <v>9728</v>
      </c>
      <c r="H55" s="17">
        <v>1211288996</v>
      </c>
    </row>
    <row r="56" spans="1:8" ht="39.9" customHeight="1" x14ac:dyDescent="0.2">
      <c r="A56" s="53">
        <v>6</v>
      </c>
      <c r="B56" s="17" t="s">
        <v>9729</v>
      </c>
      <c r="C56" s="17" t="s">
        <v>9730</v>
      </c>
      <c r="D56" s="17" t="s">
        <v>9731</v>
      </c>
      <c r="E56" s="71">
        <v>2013.3</v>
      </c>
      <c r="F56" s="17"/>
      <c r="G56" s="132" t="s">
        <v>9732</v>
      </c>
      <c r="H56" s="17">
        <v>1211289093</v>
      </c>
    </row>
    <row r="57" spans="1:8" ht="39.9" customHeight="1" x14ac:dyDescent="0.2">
      <c r="A57" s="53">
        <v>7</v>
      </c>
      <c r="B57" s="17" t="s">
        <v>9733</v>
      </c>
      <c r="C57" s="408" t="s">
        <v>9734</v>
      </c>
      <c r="D57" s="17" t="s">
        <v>9735</v>
      </c>
      <c r="E57" s="71">
        <v>2015.11</v>
      </c>
      <c r="F57" s="17"/>
      <c r="G57" s="132" t="s">
        <v>9736</v>
      </c>
      <c r="H57" s="17">
        <v>1123773143</v>
      </c>
    </row>
    <row r="58" spans="1:8" ht="39.9" customHeight="1" x14ac:dyDescent="0.2">
      <c r="A58" s="53">
        <v>8</v>
      </c>
      <c r="B58" s="17" t="s">
        <v>14030</v>
      </c>
      <c r="C58" s="17" t="s">
        <v>9737</v>
      </c>
      <c r="D58" s="17" t="s">
        <v>9738</v>
      </c>
      <c r="E58" s="71">
        <v>2017.9</v>
      </c>
      <c r="F58" s="17"/>
      <c r="G58" s="132" t="s">
        <v>9739</v>
      </c>
      <c r="H58" s="17">
        <v>1211504277</v>
      </c>
    </row>
    <row r="59" spans="1:8" ht="39.9" customHeight="1" x14ac:dyDescent="0.2">
      <c r="A59" s="53">
        <v>9</v>
      </c>
      <c r="B59" s="60" t="s">
        <v>14031</v>
      </c>
      <c r="C59" s="60" t="s">
        <v>9740</v>
      </c>
      <c r="D59" s="60" t="s">
        <v>9741</v>
      </c>
      <c r="E59" s="181">
        <v>2014.1</v>
      </c>
      <c r="F59" s="60"/>
      <c r="G59" s="132" t="s">
        <v>9742</v>
      </c>
      <c r="H59" s="85">
        <v>1211504285</v>
      </c>
    </row>
    <row r="60" spans="1:8" ht="39.9" customHeight="1" x14ac:dyDescent="0.2">
      <c r="A60" s="53">
        <v>10</v>
      </c>
      <c r="B60" s="104" t="s">
        <v>14026</v>
      </c>
      <c r="C60" s="148"/>
      <c r="D60" s="148" t="s">
        <v>2221</v>
      </c>
      <c r="E60" s="149" t="s">
        <v>13980</v>
      </c>
      <c r="F60" s="149" t="s">
        <v>14027</v>
      </c>
      <c r="G60" s="149" t="s">
        <v>14028</v>
      </c>
      <c r="H60" s="148" t="s">
        <v>14029</v>
      </c>
    </row>
    <row r="61" spans="1:8" ht="39.9" customHeight="1" x14ac:dyDescent="0.2">
      <c r="B61" s="477" t="s">
        <v>9743</v>
      </c>
      <c r="C61" s="477"/>
      <c r="E61" s="57"/>
      <c r="F61" s="57"/>
      <c r="G61" s="57"/>
      <c r="H61" s="57"/>
    </row>
    <row r="62" spans="1:8" ht="39.9" customHeight="1" thickBot="1" x14ac:dyDescent="0.25">
      <c r="B62" s="13" t="s">
        <v>9666</v>
      </c>
      <c r="C62" s="13" t="s">
        <v>5363</v>
      </c>
      <c r="D62" s="13" t="s">
        <v>5364</v>
      </c>
      <c r="E62" s="13" t="s">
        <v>5365</v>
      </c>
      <c r="F62" s="13" t="s">
        <v>5366</v>
      </c>
      <c r="G62" s="13" t="s">
        <v>5368</v>
      </c>
      <c r="H62" s="13" t="s">
        <v>5367</v>
      </c>
    </row>
    <row r="63" spans="1:8" ht="39.9" customHeight="1" thickTop="1" x14ac:dyDescent="0.2">
      <c r="A63" s="53">
        <v>1</v>
      </c>
      <c r="B63" s="146" t="s">
        <v>9744</v>
      </c>
      <c r="C63" s="146" t="s">
        <v>9745</v>
      </c>
      <c r="D63" s="409" t="s">
        <v>9648</v>
      </c>
      <c r="E63" s="244">
        <v>2005.9</v>
      </c>
      <c r="F63" s="146"/>
      <c r="G63" s="406" t="s">
        <v>9746</v>
      </c>
      <c r="H63" s="146">
        <v>1211289291</v>
      </c>
    </row>
    <row r="64" spans="1:8" ht="39.9" customHeight="1" x14ac:dyDescent="0.2">
      <c r="A64" s="53">
        <v>2</v>
      </c>
      <c r="B64" s="17" t="s">
        <v>9747</v>
      </c>
      <c r="C64" s="17" t="s">
        <v>9606</v>
      </c>
      <c r="D64" s="17" t="s">
        <v>9748</v>
      </c>
      <c r="E64" s="71">
        <v>2002.11</v>
      </c>
      <c r="F64" s="17"/>
      <c r="G64" s="132" t="s">
        <v>9749</v>
      </c>
      <c r="H64" s="17">
        <v>1211289176</v>
      </c>
    </row>
    <row r="65" spans="1:9" ht="39.9" customHeight="1" x14ac:dyDescent="0.2">
      <c r="A65" s="53">
        <v>3</v>
      </c>
      <c r="B65" s="17" t="s">
        <v>9750</v>
      </c>
      <c r="C65" s="17" t="s">
        <v>9751</v>
      </c>
      <c r="D65" s="17" t="s">
        <v>9636</v>
      </c>
      <c r="E65" s="71">
        <v>2012.2</v>
      </c>
      <c r="F65" s="17"/>
      <c r="G65" s="132" t="s">
        <v>9752</v>
      </c>
      <c r="H65" s="17">
        <v>1211289283</v>
      </c>
    </row>
    <row r="66" spans="1:9" ht="39.9" customHeight="1" x14ac:dyDescent="0.2">
      <c r="A66" s="53">
        <v>4</v>
      </c>
      <c r="B66" s="17" t="s">
        <v>9753</v>
      </c>
      <c r="C66" s="155" t="s">
        <v>9754</v>
      </c>
      <c r="D66" s="17" t="s">
        <v>9755</v>
      </c>
      <c r="E66" s="71">
        <v>2016.4</v>
      </c>
      <c r="F66" s="17"/>
      <c r="G66" s="132" t="s">
        <v>9756</v>
      </c>
      <c r="H66" s="17">
        <v>1211289085</v>
      </c>
    </row>
    <row r="67" spans="1:9" ht="39.9" customHeight="1" x14ac:dyDescent="0.2">
      <c r="A67" s="53">
        <v>5</v>
      </c>
      <c r="B67" s="17" t="s">
        <v>9757</v>
      </c>
      <c r="C67" s="17" t="s">
        <v>9758</v>
      </c>
      <c r="D67" s="409" t="s">
        <v>9759</v>
      </c>
      <c r="E67" s="71">
        <v>2003.7</v>
      </c>
      <c r="F67" s="17"/>
      <c r="G67" s="132" t="s">
        <v>9760</v>
      </c>
      <c r="H67" s="17">
        <v>1211289309</v>
      </c>
    </row>
    <row r="68" spans="1:9" ht="39.9" customHeight="1" x14ac:dyDescent="0.2">
      <c r="A68" s="53">
        <v>6</v>
      </c>
      <c r="B68" s="17" t="s">
        <v>9761</v>
      </c>
      <c r="C68" s="17" t="s">
        <v>9762</v>
      </c>
      <c r="D68" s="17" t="s">
        <v>9763</v>
      </c>
      <c r="E68" s="71">
        <v>1979</v>
      </c>
      <c r="F68" s="17"/>
      <c r="G68" s="132" t="s">
        <v>9764</v>
      </c>
      <c r="H68" s="17">
        <v>1123773333</v>
      </c>
    </row>
    <row r="69" spans="1:9" ht="39.9" customHeight="1" x14ac:dyDescent="0.15">
      <c r="A69" s="53">
        <v>7</v>
      </c>
      <c r="B69" s="17" t="s">
        <v>9765</v>
      </c>
      <c r="C69" s="407" t="s">
        <v>9766</v>
      </c>
      <c r="D69" s="17" t="s">
        <v>9767</v>
      </c>
      <c r="E69" s="71">
        <v>1981.11</v>
      </c>
      <c r="F69" s="17"/>
      <c r="G69" s="132" t="s">
        <v>9768</v>
      </c>
      <c r="H69" s="17">
        <v>1123773101</v>
      </c>
    </row>
    <row r="70" spans="1:9" ht="39.9" customHeight="1" x14ac:dyDescent="0.2">
      <c r="B70" s="477" t="s">
        <v>9769</v>
      </c>
      <c r="C70" s="477"/>
      <c r="E70" s="57"/>
      <c r="F70" s="57"/>
      <c r="G70" s="57"/>
      <c r="H70" s="57"/>
    </row>
    <row r="71" spans="1:9" ht="39.9" customHeight="1" thickBot="1" x14ac:dyDescent="0.25">
      <c r="B71" s="13" t="s">
        <v>9666</v>
      </c>
      <c r="C71" s="13" t="s">
        <v>5363</v>
      </c>
      <c r="D71" s="13" t="s">
        <v>5364</v>
      </c>
      <c r="E71" s="13" t="s">
        <v>5365</v>
      </c>
      <c r="F71" s="13" t="s">
        <v>5366</v>
      </c>
      <c r="G71" s="13" t="s">
        <v>5368</v>
      </c>
      <c r="H71" s="13" t="s">
        <v>5367</v>
      </c>
    </row>
    <row r="72" spans="1:9" ht="39.9" customHeight="1" thickTop="1" x14ac:dyDescent="0.2">
      <c r="A72" s="53">
        <v>1</v>
      </c>
      <c r="B72" s="146" t="s">
        <v>9770</v>
      </c>
      <c r="C72" s="146" t="s">
        <v>9771</v>
      </c>
      <c r="D72" s="409" t="s">
        <v>9772</v>
      </c>
      <c r="E72" s="410" t="s">
        <v>9773</v>
      </c>
      <c r="F72" s="146"/>
      <c r="G72" s="406" t="s">
        <v>9774</v>
      </c>
      <c r="H72" s="146">
        <v>1123773366</v>
      </c>
    </row>
    <row r="73" spans="1:9" ht="39.9" customHeight="1" x14ac:dyDescent="0.2">
      <c r="A73" s="53">
        <v>2</v>
      </c>
      <c r="B73" s="17" t="s">
        <v>9775</v>
      </c>
      <c r="C73" s="17" t="s">
        <v>10087</v>
      </c>
      <c r="D73" s="17" t="s">
        <v>2311</v>
      </c>
      <c r="E73" s="71">
        <v>1991.4</v>
      </c>
      <c r="F73" s="17"/>
      <c r="G73" s="132" t="s">
        <v>9777</v>
      </c>
      <c r="H73" s="17">
        <v>1123773374</v>
      </c>
      <c r="I73" s="53" t="s">
        <v>16507</v>
      </c>
    </row>
    <row r="74" spans="1:9" ht="39.9" customHeight="1" x14ac:dyDescent="0.2">
      <c r="A74" s="53">
        <v>3</v>
      </c>
      <c r="B74" s="17" t="s">
        <v>9778</v>
      </c>
      <c r="C74" s="17" t="s">
        <v>9776</v>
      </c>
      <c r="D74" s="17" t="s">
        <v>2311</v>
      </c>
      <c r="E74" s="76" t="s">
        <v>9779</v>
      </c>
      <c r="F74" s="17"/>
      <c r="G74" s="132" t="s">
        <v>9780</v>
      </c>
      <c r="H74" s="17">
        <v>1123773382</v>
      </c>
    </row>
    <row r="75" spans="1:9" ht="39.9" customHeight="1" x14ac:dyDescent="0.2">
      <c r="A75" s="53">
        <v>4</v>
      </c>
      <c r="B75" s="17" t="s">
        <v>9781</v>
      </c>
      <c r="C75" s="17" t="s">
        <v>9776</v>
      </c>
      <c r="D75" s="17" t="s">
        <v>2311</v>
      </c>
      <c r="E75" s="71">
        <v>1992.4</v>
      </c>
      <c r="F75" s="17"/>
      <c r="G75" s="132" t="s">
        <v>9782</v>
      </c>
      <c r="H75" s="17">
        <v>1123773390</v>
      </c>
    </row>
    <row r="76" spans="1:9" ht="39.9" customHeight="1" x14ac:dyDescent="0.2">
      <c r="A76" s="53">
        <v>5</v>
      </c>
      <c r="B76" s="17" t="s">
        <v>9783</v>
      </c>
      <c r="C76" s="17" t="s">
        <v>9776</v>
      </c>
      <c r="D76" s="409" t="s">
        <v>2311</v>
      </c>
      <c r="E76" s="76" t="s">
        <v>9784</v>
      </c>
      <c r="F76" s="17"/>
      <c r="G76" s="132" t="s">
        <v>9785</v>
      </c>
      <c r="H76" s="17">
        <v>1123773408</v>
      </c>
    </row>
    <row r="77" spans="1:9" ht="39.9" customHeight="1" x14ac:dyDescent="0.2">
      <c r="A77" s="53">
        <v>6</v>
      </c>
      <c r="B77" s="17" t="s">
        <v>9786</v>
      </c>
      <c r="C77" s="17" t="s">
        <v>9776</v>
      </c>
      <c r="D77" s="17" t="s">
        <v>2311</v>
      </c>
      <c r="E77" s="71">
        <v>1993.5</v>
      </c>
      <c r="F77" s="17"/>
      <c r="G77" s="132" t="s">
        <v>9787</v>
      </c>
      <c r="H77" s="17">
        <v>1123773416</v>
      </c>
    </row>
    <row r="78" spans="1:9" ht="39.9" customHeight="1" x14ac:dyDescent="0.2">
      <c r="A78" s="53">
        <v>7</v>
      </c>
      <c r="B78" s="17" t="s">
        <v>9788</v>
      </c>
      <c r="C78" s="7" t="s">
        <v>9790</v>
      </c>
      <c r="D78" s="17" t="s">
        <v>9772</v>
      </c>
      <c r="E78" s="71">
        <v>1995.6</v>
      </c>
      <c r="F78" s="17"/>
      <c r="G78" s="132" t="s">
        <v>9791</v>
      </c>
      <c r="H78" s="17">
        <v>1123773424</v>
      </c>
    </row>
    <row r="79" spans="1:9" ht="39.9" customHeight="1" x14ac:dyDescent="0.2">
      <c r="A79" s="53">
        <v>8</v>
      </c>
      <c r="B79" s="17" t="s">
        <v>9792</v>
      </c>
      <c r="C79" s="7" t="s">
        <v>9789</v>
      </c>
      <c r="D79" s="17" t="s">
        <v>2311</v>
      </c>
      <c r="E79" s="71">
        <v>1995.12</v>
      </c>
      <c r="F79" s="17"/>
      <c r="G79" s="132" t="s">
        <v>9793</v>
      </c>
      <c r="H79" s="17">
        <v>1123773432</v>
      </c>
    </row>
    <row r="80" spans="1:9" ht="39.9" customHeight="1" x14ac:dyDescent="0.2">
      <c r="A80" s="53">
        <v>9</v>
      </c>
      <c r="B80" s="17" t="s">
        <v>9794</v>
      </c>
      <c r="C80" s="7" t="s">
        <v>9789</v>
      </c>
      <c r="D80" s="17" t="s">
        <v>2311</v>
      </c>
      <c r="E80" s="181">
        <v>1996.8</v>
      </c>
      <c r="F80" s="60"/>
      <c r="G80" s="132" t="s">
        <v>9795</v>
      </c>
      <c r="H80" s="150">
        <v>1123773440</v>
      </c>
    </row>
    <row r="81" spans="1:8" ht="39.9" customHeight="1" x14ac:dyDescent="0.2">
      <c r="B81" s="477" t="s">
        <v>9796</v>
      </c>
      <c r="C81" s="477"/>
      <c r="E81" s="57"/>
      <c r="F81" s="57"/>
      <c r="G81" s="57"/>
      <c r="H81" s="57"/>
    </row>
    <row r="82" spans="1:8" ht="39.9" customHeight="1" thickBot="1" x14ac:dyDescent="0.25">
      <c r="B82" s="13" t="s">
        <v>5362</v>
      </c>
      <c r="C82" s="13" t="s">
        <v>5363</v>
      </c>
      <c r="D82" s="13" t="s">
        <v>5364</v>
      </c>
      <c r="E82" s="13" t="s">
        <v>5365</v>
      </c>
      <c r="F82" s="13" t="s">
        <v>5366</v>
      </c>
      <c r="G82" s="13" t="s">
        <v>5368</v>
      </c>
      <c r="H82" s="13" t="s">
        <v>5367</v>
      </c>
    </row>
    <row r="83" spans="1:8" ht="39.9" customHeight="1" thickTop="1" x14ac:dyDescent="0.2">
      <c r="A83" s="53">
        <v>1</v>
      </c>
      <c r="B83" s="146" t="s">
        <v>9797</v>
      </c>
      <c r="C83" s="146" t="s">
        <v>9798</v>
      </c>
      <c r="D83" s="409" t="s">
        <v>9632</v>
      </c>
      <c r="E83" s="244">
        <v>1999.11</v>
      </c>
      <c r="F83" s="146"/>
      <c r="G83" s="406" t="s">
        <v>9799</v>
      </c>
      <c r="H83" s="146">
        <v>1123773457</v>
      </c>
    </row>
    <row r="84" spans="1:8" ht="39.9" customHeight="1" x14ac:dyDescent="0.2">
      <c r="A84" s="53">
        <v>2</v>
      </c>
      <c r="B84" s="17" t="s">
        <v>9800</v>
      </c>
      <c r="C84" s="17" t="s">
        <v>9801</v>
      </c>
      <c r="D84" s="17" t="s">
        <v>9632</v>
      </c>
      <c r="E84" s="71">
        <v>1997.2</v>
      </c>
      <c r="F84" s="17"/>
      <c r="G84" s="132" t="s">
        <v>9802</v>
      </c>
      <c r="H84" s="17">
        <v>7180019627</v>
      </c>
    </row>
    <row r="85" spans="1:8" ht="39.9" customHeight="1" x14ac:dyDescent="0.2">
      <c r="A85" s="53">
        <v>3</v>
      </c>
      <c r="B85" s="17" t="s">
        <v>9803</v>
      </c>
      <c r="C85" s="17" t="s">
        <v>9801</v>
      </c>
      <c r="D85" s="17" t="s">
        <v>9632</v>
      </c>
      <c r="E85" s="71">
        <v>1997.2</v>
      </c>
      <c r="F85" s="17"/>
      <c r="G85" s="132" t="s">
        <v>9804</v>
      </c>
      <c r="H85" s="17">
        <v>7180019635</v>
      </c>
    </row>
    <row r="86" spans="1:8" ht="39.9" customHeight="1" x14ac:dyDescent="0.2">
      <c r="A86" s="53">
        <v>4</v>
      </c>
      <c r="B86" s="17" t="s">
        <v>9805</v>
      </c>
      <c r="C86" s="17" t="s">
        <v>9806</v>
      </c>
      <c r="D86" s="17" t="s">
        <v>9632</v>
      </c>
      <c r="E86" s="71">
        <v>2011.11</v>
      </c>
      <c r="F86" s="17"/>
      <c r="G86" s="132" t="s">
        <v>9807</v>
      </c>
      <c r="H86" s="17">
        <v>1123773465</v>
      </c>
    </row>
    <row r="87" spans="1:8" ht="39.9" customHeight="1" x14ac:dyDescent="0.2">
      <c r="A87" s="53">
        <v>5</v>
      </c>
      <c r="B87" s="17" t="s">
        <v>9808</v>
      </c>
      <c r="C87" s="17" t="s">
        <v>9809</v>
      </c>
      <c r="D87" s="17" t="s">
        <v>9632</v>
      </c>
      <c r="E87" s="76" t="s">
        <v>9810</v>
      </c>
      <c r="F87" s="17"/>
      <c r="G87" s="132" t="s">
        <v>9811</v>
      </c>
      <c r="H87" s="17">
        <v>1123773473</v>
      </c>
    </row>
    <row r="88" spans="1:8" ht="39.9" customHeight="1" x14ac:dyDescent="0.2">
      <c r="A88" s="53">
        <v>6</v>
      </c>
      <c r="B88" s="17" t="s">
        <v>9812</v>
      </c>
      <c r="C88" s="17" t="s">
        <v>9809</v>
      </c>
      <c r="D88" s="17" t="s">
        <v>9632</v>
      </c>
      <c r="E88" s="71">
        <v>2007.11</v>
      </c>
      <c r="F88" s="17"/>
      <c r="G88" s="132" t="s">
        <v>9813</v>
      </c>
      <c r="H88" s="17">
        <v>1123773481</v>
      </c>
    </row>
    <row r="89" spans="1:8" ht="39.9" customHeight="1" x14ac:dyDescent="0.2">
      <c r="A89" s="53">
        <v>7</v>
      </c>
      <c r="B89" s="17" t="s">
        <v>9814</v>
      </c>
      <c r="C89" s="404" t="s">
        <v>9815</v>
      </c>
      <c r="D89" s="17" t="s">
        <v>9632</v>
      </c>
      <c r="E89" s="76" t="s">
        <v>9707</v>
      </c>
      <c r="F89" s="17"/>
      <c r="G89" s="132" t="s">
        <v>9816</v>
      </c>
      <c r="H89" s="17">
        <v>1123773499</v>
      </c>
    </row>
    <row r="90" spans="1:8" ht="39.9" customHeight="1" x14ac:dyDescent="0.2">
      <c r="A90" s="53">
        <v>8</v>
      </c>
      <c r="B90" s="17" t="s">
        <v>9817</v>
      </c>
      <c r="C90" s="17" t="s">
        <v>9818</v>
      </c>
      <c r="D90" s="17" t="s">
        <v>9632</v>
      </c>
      <c r="E90" s="71">
        <v>2003.4</v>
      </c>
      <c r="F90" s="17"/>
      <c r="G90" s="132" t="s">
        <v>9819</v>
      </c>
      <c r="H90" s="17">
        <v>1123773507</v>
      </c>
    </row>
    <row r="91" spans="1:8" ht="39.9" customHeight="1" x14ac:dyDescent="0.2">
      <c r="A91" s="53">
        <v>9</v>
      </c>
      <c r="B91" s="17" t="s">
        <v>9820</v>
      </c>
      <c r="C91" s="17" t="s">
        <v>9821</v>
      </c>
      <c r="D91" s="17" t="s">
        <v>9632</v>
      </c>
      <c r="E91" s="71">
        <v>2009.3</v>
      </c>
      <c r="F91" s="17"/>
      <c r="G91" s="132" t="s">
        <v>9822</v>
      </c>
      <c r="H91" s="17">
        <v>1123773515</v>
      </c>
    </row>
    <row r="92" spans="1:8" ht="39.9" customHeight="1" x14ac:dyDescent="0.2">
      <c r="A92" s="53">
        <v>10</v>
      </c>
      <c r="B92" s="17" t="s">
        <v>9823</v>
      </c>
      <c r="C92" s="17" t="s">
        <v>9824</v>
      </c>
      <c r="D92" s="17" t="s">
        <v>9632</v>
      </c>
      <c r="E92" s="71">
        <v>2000.11</v>
      </c>
      <c r="F92" s="17"/>
      <c r="G92" s="132" t="s">
        <v>9825</v>
      </c>
      <c r="H92" s="17">
        <v>1123773523</v>
      </c>
    </row>
    <row r="93" spans="1:8" ht="39.9" customHeight="1" x14ac:dyDescent="0.2">
      <c r="A93" s="53">
        <v>11</v>
      </c>
      <c r="B93" s="17" t="s">
        <v>9826</v>
      </c>
      <c r="C93" s="404" t="s">
        <v>9827</v>
      </c>
      <c r="D93" s="17" t="s">
        <v>9632</v>
      </c>
      <c r="E93" s="76" t="s">
        <v>9828</v>
      </c>
      <c r="F93" s="17"/>
      <c r="G93" s="132" t="s">
        <v>9829</v>
      </c>
      <c r="H93" s="17">
        <v>1123773531</v>
      </c>
    </row>
    <row r="94" spans="1:8" ht="39.9" customHeight="1" x14ac:dyDescent="0.2">
      <c r="A94" s="53">
        <v>12</v>
      </c>
      <c r="B94" s="17" t="s">
        <v>9830</v>
      </c>
      <c r="C94" s="17" t="s">
        <v>9831</v>
      </c>
      <c r="D94" s="17" t="s">
        <v>9632</v>
      </c>
      <c r="E94" s="71">
        <v>2001.12</v>
      </c>
      <c r="F94" s="17"/>
      <c r="G94" s="132" t="s">
        <v>9832</v>
      </c>
      <c r="H94" s="17">
        <v>1233773549</v>
      </c>
    </row>
    <row r="95" spans="1:8" ht="39.9" customHeight="1" x14ac:dyDescent="0.2">
      <c r="A95" s="53">
        <v>13</v>
      </c>
      <c r="B95" s="17" t="s">
        <v>9833</v>
      </c>
      <c r="C95" s="17" t="s">
        <v>9834</v>
      </c>
      <c r="D95" s="17" t="s">
        <v>9632</v>
      </c>
      <c r="E95" s="71">
        <v>2004.11</v>
      </c>
      <c r="F95" s="17"/>
      <c r="G95" s="132" t="s">
        <v>9835</v>
      </c>
      <c r="H95" s="17">
        <v>1123773556</v>
      </c>
    </row>
    <row r="96" spans="1:8" ht="39.9" customHeight="1" x14ac:dyDescent="0.2">
      <c r="A96" s="53">
        <v>14</v>
      </c>
      <c r="B96" s="60" t="s">
        <v>9836</v>
      </c>
      <c r="C96" s="60" t="s">
        <v>9837</v>
      </c>
      <c r="D96" s="17" t="s">
        <v>9632</v>
      </c>
      <c r="E96" s="181">
        <v>2007.4</v>
      </c>
      <c r="F96" s="60"/>
      <c r="G96" s="132" t="s">
        <v>9838</v>
      </c>
      <c r="H96" s="150">
        <v>1123773564</v>
      </c>
    </row>
    <row r="97" spans="1:8" ht="39.9" customHeight="1" x14ac:dyDescent="0.2">
      <c r="B97" s="477" t="s">
        <v>9839</v>
      </c>
      <c r="C97" s="477"/>
      <c r="D97" s="477"/>
      <c r="E97" s="57"/>
      <c r="F97" s="57"/>
      <c r="G97" s="57"/>
      <c r="H97" s="57"/>
    </row>
    <row r="98" spans="1:8" ht="39.9" customHeight="1" thickBot="1" x14ac:dyDescent="0.25">
      <c r="B98" s="13" t="s">
        <v>5362</v>
      </c>
      <c r="C98" s="13" t="s">
        <v>5363</v>
      </c>
      <c r="D98" s="13" t="s">
        <v>5364</v>
      </c>
      <c r="E98" s="13" t="s">
        <v>5365</v>
      </c>
      <c r="F98" s="13" t="s">
        <v>5366</v>
      </c>
      <c r="G98" s="13" t="s">
        <v>9840</v>
      </c>
      <c r="H98" s="13" t="s">
        <v>5367</v>
      </c>
    </row>
    <row r="99" spans="1:8" ht="39.9" customHeight="1" thickTop="1" x14ac:dyDescent="0.2">
      <c r="A99" s="53">
        <v>1</v>
      </c>
      <c r="B99" s="146" t="s">
        <v>9841</v>
      </c>
      <c r="C99" s="146" t="s">
        <v>9842</v>
      </c>
      <c r="D99" s="409" t="s">
        <v>9727</v>
      </c>
      <c r="E99" s="244">
        <v>1997.11</v>
      </c>
      <c r="F99" s="146"/>
      <c r="G99" s="406" t="s">
        <v>9843</v>
      </c>
      <c r="H99" s="146">
        <v>1123773572</v>
      </c>
    </row>
    <row r="100" spans="1:8" ht="39.9" customHeight="1" x14ac:dyDescent="0.2">
      <c r="A100" s="53">
        <v>2</v>
      </c>
      <c r="B100" s="17" t="s">
        <v>9844</v>
      </c>
      <c r="C100" s="17" t="s">
        <v>9846</v>
      </c>
      <c r="D100" s="17" t="s">
        <v>9727</v>
      </c>
      <c r="E100" s="76" t="s">
        <v>9847</v>
      </c>
      <c r="F100" s="17"/>
      <c r="G100" s="132" t="s">
        <v>9848</v>
      </c>
      <c r="H100" s="17">
        <v>1123773580</v>
      </c>
    </row>
    <row r="101" spans="1:8" ht="39.9" customHeight="1" x14ac:dyDescent="0.2">
      <c r="A101" s="53">
        <v>3</v>
      </c>
      <c r="B101" s="17" t="s">
        <v>9849</v>
      </c>
      <c r="C101" s="17" t="s">
        <v>9613</v>
      </c>
      <c r="D101" s="17" t="s">
        <v>9727</v>
      </c>
      <c r="E101" s="71">
        <v>2000.2</v>
      </c>
      <c r="F101" s="17"/>
      <c r="G101" s="132" t="s">
        <v>9850</v>
      </c>
      <c r="H101" s="17">
        <v>1123773598</v>
      </c>
    </row>
    <row r="102" spans="1:8" ht="39.9" customHeight="1" x14ac:dyDescent="0.2">
      <c r="A102" s="53">
        <v>4</v>
      </c>
      <c r="B102" s="17" t="s">
        <v>9851</v>
      </c>
      <c r="C102" s="17" t="s">
        <v>9845</v>
      </c>
      <c r="D102" s="17" t="s">
        <v>9727</v>
      </c>
      <c r="E102" s="76" t="s">
        <v>9852</v>
      </c>
      <c r="F102" s="17"/>
      <c r="G102" s="132" t="s">
        <v>9853</v>
      </c>
      <c r="H102" s="17">
        <v>1123773606</v>
      </c>
    </row>
    <row r="103" spans="1:8" ht="39.9" customHeight="1" x14ac:dyDescent="0.2">
      <c r="A103" s="53">
        <v>5</v>
      </c>
      <c r="B103" s="17" t="s">
        <v>9854</v>
      </c>
      <c r="C103" s="17" t="s">
        <v>9845</v>
      </c>
      <c r="D103" s="17" t="s">
        <v>9727</v>
      </c>
      <c r="E103" s="71">
        <v>2001.9</v>
      </c>
      <c r="F103" s="17"/>
      <c r="G103" s="132" t="s">
        <v>9855</v>
      </c>
      <c r="H103" s="17">
        <v>1123773614</v>
      </c>
    </row>
    <row r="104" spans="1:8" ht="39.9" customHeight="1" x14ac:dyDescent="0.2">
      <c r="A104" s="53">
        <v>6</v>
      </c>
      <c r="B104" s="17" t="s">
        <v>9856</v>
      </c>
      <c r="C104" s="17" t="s">
        <v>9858</v>
      </c>
      <c r="D104" s="17" t="s">
        <v>9727</v>
      </c>
      <c r="E104" s="71">
        <v>2002.11</v>
      </c>
      <c r="F104" s="17"/>
      <c r="G104" s="132" t="s">
        <v>9859</v>
      </c>
      <c r="H104" s="17">
        <v>1123773622</v>
      </c>
    </row>
    <row r="105" spans="1:8" ht="39.9" customHeight="1" x14ac:dyDescent="0.2">
      <c r="A105" s="53">
        <v>7</v>
      </c>
      <c r="B105" s="17" t="s">
        <v>9860</v>
      </c>
      <c r="C105" s="17" t="s">
        <v>9857</v>
      </c>
      <c r="D105" s="17" t="s">
        <v>9727</v>
      </c>
      <c r="E105" s="71">
        <v>2005.9</v>
      </c>
      <c r="F105" s="17"/>
      <c r="G105" s="132" t="s">
        <v>9861</v>
      </c>
      <c r="H105" s="17">
        <v>1123773630</v>
      </c>
    </row>
    <row r="106" spans="1:8" ht="39.9" customHeight="1" x14ac:dyDescent="0.2">
      <c r="A106" s="53">
        <v>8</v>
      </c>
      <c r="B106" s="17" t="s">
        <v>9862</v>
      </c>
      <c r="C106" s="17" t="s">
        <v>9858</v>
      </c>
      <c r="D106" s="17" t="s">
        <v>9727</v>
      </c>
      <c r="E106" s="71">
        <v>2007.8</v>
      </c>
      <c r="F106" s="17"/>
      <c r="G106" s="132" t="s">
        <v>9863</v>
      </c>
      <c r="H106" s="17">
        <v>1123773648</v>
      </c>
    </row>
    <row r="107" spans="1:8" ht="39.9" customHeight="1" x14ac:dyDescent="0.2">
      <c r="A107" s="53">
        <v>9</v>
      </c>
      <c r="B107" s="60" t="s">
        <v>9864</v>
      </c>
      <c r="C107" s="17" t="s">
        <v>9857</v>
      </c>
      <c r="D107" s="17" t="s">
        <v>9727</v>
      </c>
      <c r="E107" s="181">
        <v>2009.9</v>
      </c>
      <c r="F107" s="60"/>
      <c r="G107" s="132" t="s">
        <v>9865</v>
      </c>
      <c r="H107" s="151">
        <v>1123773655</v>
      </c>
    </row>
    <row r="108" spans="1:8" ht="39.9" customHeight="1" x14ac:dyDescent="0.2">
      <c r="A108" s="53">
        <v>10</v>
      </c>
      <c r="B108" s="60" t="s">
        <v>9866</v>
      </c>
      <c r="C108" s="17" t="s">
        <v>9857</v>
      </c>
      <c r="D108" s="17" t="s">
        <v>9727</v>
      </c>
      <c r="E108" s="411" t="s">
        <v>9707</v>
      </c>
      <c r="F108" s="60"/>
      <c r="G108" s="132" t="s">
        <v>9867</v>
      </c>
      <c r="H108" s="150">
        <v>1123773663</v>
      </c>
    </row>
    <row r="109" spans="1:8" ht="39.9" customHeight="1" x14ac:dyDescent="0.2">
      <c r="B109" s="477" t="s">
        <v>9868</v>
      </c>
      <c r="C109" s="477"/>
      <c r="E109" s="57"/>
      <c r="F109" s="57"/>
      <c r="G109" s="57"/>
      <c r="H109" s="57"/>
    </row>
    <row r="110" spans="1:8" ht="39.9" customHeight="1" thickBot="1" x14ac:dyDescent="0.25">
      <c r="B110" s="13" t="s">
        <v>5362</v>
      </c>
      <c r="C110" s="13" t="s">
        <v>5363</v>
      </c>
      <c r="D110" s="13" t="s">
        <v>5364</v>
      </c>
      <c r="E110" s="13" t="s">
        <v>5365</v>
      </c>
      <c r="F110" s="13" t="s">
        <v>5366</v>
      </c>
      <c r="G110" s="13" t="s">
        <v>5368</v>
      </c>
      <c r="H110" s="13" t="s">
        <v>5367</v>
      </c>
    </row>
    <row r="111" spans="1:8" ht="39.9" customHeight="1" thickTop="1" x14ac:dyDescent="0.2">
      <c r="A111" s="53">
        <v>1</v>
      </c>
      <c r="B111" s="146" t="s">
        <v>9869</v>
      </c>
      <c r="C111" s="146"/>
      <c r="D111" s="409" t="s">
        <v>9303</v>
      </c>
      <c r="E111" s="244">
        <v>2001.4</v>
      </c>
      <c r="F111" s="146"/>
      <c r="G111" s="406" t="s">
        <v>9870</v>
      </c>
      <c r="H111" s="146">
        <v>1211288798</v>
      </c>
    </row>
    <row r="112" spans="1:8" ht="39.9" customHeight="1" x14ac:dyDescent="0.2">
      <c r="A112" s="53">
        <v>2</v>
      </c>
      <c r="B112" s="17" t="s">
        <v>9871</v>
      </c>
      <c r="C112" s="17"/>
      <c r="D112" s="17" t="s">
        <v>9303</v>
      </c>
      <c r="E112" s="71">
        <v>2001.4</v>
      </c>
      <c r="F112" s="17"/>
      <c r="G112" s="132" t="s">
        <v>9872</v>
      </c>
      <c r="H112" s="17">
        <v>1211288806</v>
      </c>
    </row>
    <row r="113" spans="1:9" ht="39.9" customHeight="1" x14ac:dyDescent="0.2">
      <c r="A113" s="53">
        <v>3</v>
      </c>
      <c r="B113" s="17" t="s">
        <v>9873</v>
      </c>
      <c r="C113" s="17"/>
      <c r="D113" s="17" t="s">
        <v>9874</v>
      </c>
      <c r="E113" s="71">
        <v>2001.4</v>
      </c>
      <c r="F113" s="17"/>
      <c r="G113" s="132" t="s">
        <v>9875</v>
      </c>
      <c r="H113" s="17">
        <v>1211288814</v>
      </c>
    </row>
    <row r="114" spans="1:9" ht="39.9" customHeight="1" x14ac:dyDescent="0.2">
      <c r="A114" s="53">
        <v>4</v>
      </c>
      <c r="B114" s="17" t="s">
        <v>9876</v>
      </c>
      <c r="C114" s="17"/>
      <c r="D114" s="17" t="s">
        <v>9767</v>
      </c>
      <c r="E114" s="71">
        <v>2001.4</v>
      </c>
      <c r="F114" s="17"/>
      <c r="G114" s="132" t="s">
        <v>9877</v>
      </c>
      <c r="H114" s="17">
        <v>1211288822</v>
      </c>
    </row>
    <row r="115" spans="1:9" ht="39.9" customHeight="1" x14ac:dyDescent="0.2">
      <c r="B115" s="17" t="s">
        <v>9878</v>
      </c>
      <c r="C115" s="17"/>
      <c r="D115" s="17" t="s">
        <v>9874</v>
      </c>
      <c r="E115" s="71">
        <v>2001.4</v>
      </c>
      <c r="F115" s="17"/>
      <c r="G115" s="132" t="s">
        <v>9877</v>
      </c>
      <c r="H115" s="17">
        <v>9000151200</v>
      </c>
      <c r="I115" s="53" t="s">
        <v>16506</v>
      </c>
    </row>
    <row r="116" spans="1:9" ht="39.9" customHeight="1" x14ac:dyDescent="0.2">
      <c r="A116" s="53">
        <v>5</v>
      </c>
      <c r="B116" s="17" t="s">
        <v>9879</v>
      </c>
      <c r="C116" s="17" t="s">
        <v>9880</v>
      </c>
      <c r="D116" s="17" t="s">
        <v>9881</v>
      </c>
      <c r="E116" s="71">
        <v>2005.6</v>
      </c>
      <c r="F116" s="17"/>
      <c r="G116" s="132" t="s">
        <v>9882</v>
      </c>
      <c r="H116" s="17">
        <v>1211288830</v>
      </c>
    </row>
    <row r="117" spans="1:9" ht="39.9" customHeight="1" x14ac:dyDescent="0.2">
      <c r="A117" s="53">
        <v>6</v>
      </c>
      <c r="B117" s="17" t="s">
        <v>9883</v>
      </c>
      <c r="C117" s="405" t="s">
        <v>9884</v>
      </c>
      <c r="D117" s="17" t="s">
        <v>9886</v>
      </c>
      <c r="E117" s="71">
        <v>2001.11</v>
      </c>
      <c r="F117" s="17"/>
      <c r="G117" s="132" t="s">
        <v>9887</v>
      </c>
      <c r="H117" s="17">
        <v>1211288848</v>
      </c>
    </row>
    <row r="118" spans="1:9" ht="39.9" customHeight="1" x14ac:dyDescent="0.2">
      <c r="A118" s="53">
        <v>7</v>
      </c>
      <c r="B118" s="17" t="s">
        <v>9888</v>
      </c>
      <c r="C118" s="405" t="s">
        <v>9889</v>
      </c>
      <c r="D118" s="17" t="s">
        <v>9886</v>
      </c>
      <c r="E118" s="71">
        <v>2003.12</v>
      </c>
      <c r="F118" s="17"/>
      <c r="G118" s="132" t="s">
        <v>9890</v>
      </c>
      <c r="H118" s="17">
        <v>1211288855</v>
      </c>
    </row>
    <row r="119" spans="1:9" ht="39.9" customHeight="1" x14ac:dyDescent="0.2">
      <c r="A119" s="53">
        <v>8</v>
      </c>
      <c r="B119" s="60" t="s">
        <v>9891</v>
      </c>
      <c r="C119" s="405" t="s">
        <v>9892</v>
      </c>
      <c r="D119" s="17" t="s">
        <v>9885</v>
      </c>
      <c r="E119" s="181">
        <v>2005.12</v>
      </c>
      <c r="F119" s="60"/>
      <c r="G119" s="132" t="s">
        <v>9893</v>
      </c>
      <c r="H119" s="150">
        <v>1211288863</v>
      </c>
    </row>
    <row r="120" spans="1:9" ht="39.9" customHeight="1" x14ac:dyDescent="0.2">
      <c r="A120" s="53">
        <v>9</v>
      </c>
      <c r="B120" s="17" t="s">
        <v>9894</v>
      </c>
      <c r="C120" s="17" t="s">
        <v>9895</v>
      </c>
      <c r="D120" s="17" t="s">
        <v>9896</v>
      </c>
      <c r="E120" s="71">
        <v>2006.3</v>
      </c>
      <c r="F120" s="17"/>
      <c r="G120" s="132" t="s">
        <v>9897</v>
      </c>
      <c r="H120" s="17">
        <v>1211288772</v>
      </c>
    </row>
    <row r="121" spans="1:9" ht="39.9" customHeight="1" x14ac:dyDescent="0.2">
      <c r="A121" s="53">
        <v>10</v>
      </c>
      <c r="B121" s="17" t="s">
        <v>9898</v>
      </c>
      <c r="C121" s="17" t="s">
        <v>9899</v>
      </c>
      <c r="D121" s="17" t="s">
        <v>9603</v>
      </c>
      <c r="E121" s="71">
        <v>2010.12</v>
      </c>
      <c r="F121" s="17"/>
      <c r="G121" s="132" t="s">
        <v>9900</v>
      </c>
      <c r="H121" s="17">
        <v>1211288871</v>
      </c>
    </row>
    <row r="122" spans="1:9" ht="39.9" customHeight="1" x14ac:dyDescent="0.2">
      <c r="A122" s="53">
        <v>11</v>
      </c>
      <c r="B122" s="17" t="s">
        <v>9901</v>
      </c>
      <c r="C122" s="17" t="s">
        <v>9902</v>
      </c>
      <c r="D122" s="17" t="s">
        <v>9903</v>
      </c>
      <c r="E122" s="71">
        <v>2013.3</v>
      </c>
      <c r="F122" s="17"/>
      <c r="G122" s="132" t="s">
        <v>9904</v>
      </c>
      <c r="H122" s="17">
        <v>1211288780</v>
      </c>
    </row>
    <row r="123" spans="1:9" ht="39.9" customHeight="1" x14ac:dyDescent="0.2">
      <c r="A123" s="53">
        <v>12</v>
      </c>
      <c r="B123" s="17" t="s">
        <v>9905</v>
      </c>
      <c r="C123" s="17" t="s">
        <v>9906</v>
      </c>
      <c r="D123" s="17" t="s">
        <v>9907</v>
      </c>
      <c r="E123" s="71">
        <v>2017.2</v>
      </c>
      <c r="F123" s="17"/>
      <c r="G123" s="132" t="s">
        <v>9908</v>
      </c>
      <c r="H123" s="17">
        <v>1211504269</v>
      </c>
    </row>
    <row r="124" spans="1:9" ht="39.9" customHeight="1" x14ac:dyDescent="0.2">
      <c r="A124" s="53">
        <v>13</v>
      </c>
      <c r="B124" s="96" t="s">
        <v>11092</v>
      </c>
      <c r="C124" s="97" t="s">
        <v>11093</v>
      </c>
      <c r="D124" s="79" t="s">
        <v>595</v>
      </c>
      <c r="E124" s="97">
        <v>2018.9</v>
      </c>
      <c r="F124" s="97" t="s">
        <v>11094</v>
      </c>
      <c r="G124" s="132" t="s">
        <v>11095</v>
      </c>
      <c r="H124" s="97">
        <v>1211993546</v>
      </c>
    </row>
    <row r="125" spans="1:9" ht="39.9" customHeight="1" x14ac:dyDescent="0.2">
      <c r="B125" s="477" t="s">
        <v>9909</v>
      </c>
      <c r="C125" s="477"/>
      <c r="E125" s="57"/>
      <c r="F125" s="57"/>
      <c r="G125" s="57"/>
      <c r="H125" s="57"/>
    </row>
    <row r="126" spans="1:9" ht="39.9" customHeight="1" thickBot="1" x14ac:dyDescent="0.25">
      <c r="B126" s="13" t="s">
        <v>5362</v>
      </c>
      <c r="C126" s="13" t="s">
        <v>5363</v>
      </c>
      <c r="D126" s="13" t="s">
        <v>5364</v>
      </c>
      <c r="E126" s="13" t="s">
        <v>5365</v>
      </c>
      <c r="F126" s="13" t="s">
        <v>5366</v>
      </c>
      <c r="G126" s="13" t="s">
        <v>9840</v>
      </c>
      <c r="H126" s="13" t="s">
        <v>5367</v>
      </c>
    </row>
    <row r="127" spans="1:9" ht="39.9" customHeight="1" thickTop="1" x14ac:dyDescent="0.2">
      <c r="A127" s="53">
        <v>1</v>
      </c>
      <c r="B127" s="146" t="s">
        <v>9910</v>
      </c>
      <c r="C127" s="146" t="s">
        <v>9911</v>
      </c>
      <c r="D127" s="409" t="s">
        <v>9912</v>
      </c>
      <c r="E127" s="244">
        <v>1986.7</v>
      </c>
      <c r="F127" s="146"/>
      <c r="G127" s="406" t="s">
        <v>9913</v>
      </c>
      <c r="H127" s="146">
        <v>1211333800</v>
      </c>
    </row>
    <row r="128" spans="1:9" ht="39.9" customHeight="1" x14ac:dyDescent="0.2">
      <c r="A128" s="53">
        <v>2</v>
      </c>
      <c r="B128" s="17" t="s">
        <v>9914</v>
      </c>
      <c r="C128" s="408" t="s">
        <v>9915</v>
      </c>
      <c r="D128" s="17" t="s">
        <v>9916</v>
      </c>
      <c r="E128" s="71">
        <v>2007.7</v>
      </c>
      <c r="F128" s="17"/>
      <c r="G128" s="132" t="s">
        <v>9917</v>
      </c>
      <c r="H128" s="17">
        <v>1211333677</v>
      </c>
    </row>
    <row r="129" spans="1:8" ht="39.9" customHeight="1" x14ac:dyDescent="0.2">
      <c r="A129" s="53">
        <v>3</v>
      </c>
      <c r="B129" s="17" t="s">
        <v>9918</v>
      </c>
      <c r="C129" s="17" t="s">
        <v>9920</v>
      </c>
      <c r="D129" s="17" t="s">
        <v>9614</v>
      </c>
      <c r="E129" s="71">
        <v>2016.8</v>
      </c>
      <c r="F129" s="17"/>
      <c r="G129" s="132" t="s">
        <v>9921</v>
      </c>
      <c r="H129" s="17">
        <v>1211344401</v>
      </c>
    </row>
    <row r="130" spans="1:8" ht="39.9" customHeight="1" x14ac:dyDescent="0.2">
      <c r="A130" s="53">
        <v>4</v>
      </c>
      <c r="B130" s="17" t="s">
        <v>9922</v>
      </c>
      <c r="C130" s="17" t="s">
        <v>9919</v>
      </c>
      <c r="D130" s="17" t="s">
        <v>9614</v>
      </c>
      <c r="E130" s="71">
        <v>2015.2</v>
      </c>
      <c r="F130" s="17"/>
      <c r="G130" s="132" t="s">
        <v>9923</v>
      </c>
      <c r="H130" s="17">
        <v>1211333644</v>
      </c>
    </row>
    <row r="131" spans="1:8" ht="39.9" customHeight="1" x14ac:dyDescent="0.2">
      <c r="A131" s="53">
        <v>5</v>
      </c>
      <c r="B131" s="17" t="s">
        <v>9924</v>
      </c>
      <c r="C131" s="100" t="s">
        <v>9925</v>
      </c>
      <c r="D131" s="7" t="s">
        <v>9926</v>
      </c>
      <c r="E131" s="71">
        <v>2013.3</v>
      </c>
      <c r="F131" s="17"/>
      <c r="G131" s="132" t="s">
        <v>9927</v>
      </c>
      <c r="H131" s="17">
        <v>1211333552</v>
      </c>
    </row>
    <row r="132" spans="1:8" ht="39.9" customHeight="1" x14ac:dyDescent="0.2">
      <c r="A132" s="53">
        <v>6</v>
      </c>
      <c r="B132" s="17" t="s">
        <v>9928</v>
      </c>
      <c r="C132" s="100" t="s">
        <v>9925</v>
      </c>
      <c r="D132" s="7" t="s">
        <v>9926</v>
      </c>
      <c r="E132" s="71">
        <v>2013.3</v>
      </c>
      <c r="F132" s="17"/>
      <c r="G132" s="132" t="s">
        <v>9929</v>
      </c>
      <c r="H132" s="17">
        <v>1211333560</v>
      </c>
    </row>
    <row r="133" spans="1:8" ht="39.9" customHeight="1" x14ac:dyDescent="0.2">
      <c r="A133" s="53">
        <v>7</v>
      </c>
      <c r="B133" s="17" t="s">
        <v>9930</v>
      </c>
      <c r="C133" s="404" t="s">
        <v>9931</v>
      </c>
      <c r="D133" s="7" t="s">
        <v>9932</v>
      </c>
      <c r="E133" s="71">
        <v>2011.1</v>
      </c>
      <c r="F133" s="17"/>
      <c r="G133" s="132" t="s">
        <v>9933</v>
      </c>
      <c r="H133" s="17">
        <v>1211333651</v>
      </c>
    </row>
    <row r="134" spans="1:8" ht="39.9" customHeight="1" x14ac:dyDescent="0.2">
      <c r="A134" s="53">
        <v>8</v>
      </c>
      <c r="B134" s="17" t="s">
        <v>9934</v>
      </c>
      <c r="C134" s="17" t="s">
        <v>9935</v>
      </c>
      <c r="D134" s="17" t="s">
        <v>9936</v>
      </c>
      <c r="E134" s="71">
        <v>2001.9</v>
      </c>
      <c r="F134" s="17"/>
      <c r="G134" s="132" t="s">
        <v>9937</v>
      </c>
      <c r="H134" s="17">
        <v>1211333495</v>
      </c>
    </row>
    <row r="135" spans="1:8" ht="39.9" customHeight="1" x14ac:dyDescent="0.2">
      <c r="A135" s="53">
        <v>9</v>
      </c>
      <c r="B135" s="60" t="s">
        <v>9938</v>
      </c>
      <c r="C135" s="60" t="s">
        <v>9939</v>
      </c>
      <c r="D135" s="60" t="s">
        <v>9940</v>
      </c>
      <c r="E135" s="181">
        <v>2009.3</v>
      </c>
      <c r="F135" s="60"/>
      <c r="G135" s="132" t="s">
        <v>9941</v>
      </c>
      <c r="H135" s="150">
        <v>1211333628</v>
      </c>
    </row>
    <row r="136" spans="1:8" ht="39.9" customHeight="1" x14ac:dyDescent="0.2">
      <c r="A136" s="53">
        <v>10</v>
      </c>
      <c r="B136" s="17" t="s">
        <v>9942</v>
      </c>
      <c r="C136" s="17" t="s">
        <v>9943</v>
      </c>
      <c r="D136" s="17" t="s">
        <v>9185</v>
      </c>
      <c r="E136" s="71">
        <v>2014.11</v>
      </c>
      <c r="F136" s="17"/>
      <c r="G136" s="132" t="s">
        <v>9944</v>
      </c>
      <c r="H136" s="17">
        <v>1211333453</v>
      </c>
    </row>
    <row r="137" spans="1:8" ht="39.9" customHeight="1" x14ac:dyDescent="0.2">
      <c r="A137" s="53">
        <v>11</v>
      </c>
      <c r="B137" s="17" t="s">
        <v>9945</v>
      </c>
      <c r="C137" s="17" t="s">
        <v>9946</v>
      </c>
      <c r="D137" s="17" t="s">
        <v>9947</v>
      </c>
      <c r="E137" s="71">
        <v>2014.3</v>
      </c>
      <c r="F137" s="17"/>
      <c r="G137" s="132" t="s">
        <v>9948</v>
      </c>
      <c r="H137" s="17">
        <v>1123781898</v>
      </c>
    </row>
    <row r="138" spans="1:8" ht="39.9" customHeight="1" x14ac:dyDescent="0.2">
      <c r="A138" s="53">
        <v>12</v>
      </c>
      <c r="B138" s="17" t="s">
        <v>9949</v>
      </c>
      <c r="C138" s="17" t="s">
        <v>9950</v>
      </c>
      <c r="D138" s="17" t="s">
        <v>9947</v>
      </c>
      <c r="E138" s="71">
        <v>2014.3</v>
      </c>
      <c r="F138" s="17"/>
      <c r="G138" s="132" t="s">
        <v>9951</v>
      </c>
      <c r="H138" s="17">
        <v>1123781906</v>
      </c>
    </row>
    <row r="139" spans="1:8" ht="39.9" customHeight="1" x14ac:dyDescent="0.2">
      <c r="A139" s="53">
        <v>13</v>
      </c>
      <c r="B139" s="17" t="s">
        <v>9952</v>
      </c>
      <c r="C139" s="100" t="s">
        <v>9953</v>
      </c>
      <c r="D139" s="7" t="s">
        <v>9954</v>
      </c>
      <c r="E139" s="71">
        <v>2008.3</v>
      </c>
      <c r="F139" s="17"/>
      <c r="G139" s="132" t="s">
        <v>9955</v>
      </c>
      <c r="H139" s="17">
        <v>1211333412</v>
      </c>
    </row>
    <row r="140" spans="1:8" ht="39.9" customHeight="1" x14ac:dyDescent="0.2">
      <c r="A140" s="53">
        <v>14</v>
      </c>
      <c r="B140" s="17" t="s">
        <v>9956</v>
      </c>
      <c r="C140" s="100" t="s">
        <v>9925</v>
      </c>
      <c r="D140" s="7" t="s">
        <v>9926</v>
      </c>
      <c r="E140" s="71">
        <v>2010.3</v>
      </c>
      <c r="F140" s="17"/>
      <c r="G140" s="132" t="s">
        <v>9957</v>
      </c>
      <c r="H140" s="17">
        <v>1211344369</v>
      </c>
    </row>
    <row r="141" spans="1:8" ht="61.5" customHeight="1" x14ac:dyDescent="0.2">
      <c r="A141" s="53">
        <v>15</v>
      </c>
      <c r="B141" s="17" t="s">
        <v>9958</v>
      </c>
      <c r="C141" s="404" t="s">
        <v>9959</v>
      </c>
      <c r="D141" s="17" t="s">
        <v>9656</v>
      </c>
      <c r="E141" s="71">
        <v>2012.3</v>
      </c>
      <c r="F141" s="17"/>
      <c r="G141" s="132" t="s">
        <v>9960</v>
      </c>
      <c r="H141" s="17">
        <v>1211333370</v>
      </c>
    </row>
    <row r="142" spans="1:8" ht="39.9" customHeight="1" x14ac:dyDescent="0.2">
      <c r="A142" s="53">
        <v>16</v>
      </c>
      <c r="B142" s="17" t="s">
        <v>9961</v>
      </c>
      <c r="C142" s="17" t="s">
        <v>9962</v>
      </c>
      <c r="D142" s="17" t="s">
        <v>9963</v>
      </c>
      <c r="E142" s="71">
        <v>2012.8</v>
      </c>
      <c r="F142" s="17"/>
      <c r="G142" s="132" t="s">
        <v>9964</v>
      </c>
      <c r="H142" s="17">
        <v>1211333404</v>
      </c>
    </row>
    <row r="143" spans="1:8" ht="39.9" customHeight="1" x14ac:dyDescent="0.2">
      <c r="A143" s="53">
        <v>17</v>
      </c>
      <c r="B143" s="17" t="s">
        <v>9965</v>
      </c>
      <c r="C143" s="60" t="s">
        <v>9966</v>
      </c>
      <c r="D143" s="60" t="s">
        <v>9967</v>
      </c>
      <c r="E143" s="71">
        <v>2014.11</v>
      </c>
      <c r="F143" s="17"/>
      <c r="G143" s="132" t="s">
        <v>9968</v>
      </c>
      <c r="H143" s="17">
        <v>1211333362</v>
      </c>
    </row>
    <row r="144" spans="1:8" ht="39.9" customHeight="1" x14ac:dyDescent="0.2">
      <c r="A144" s="53">
        <v>18</v>
      </c>
      <c r="B144" s="17" t="s">
        <v>9969</v>
      </c>
      <c r="C144" s="17" t="s">
        <v>9970</v>
      </c>
      <c r="D144" s="17" t="s">
        <v>9940</v>
      </c>
      <c r="E144" s="71">
        <v>2016.11</v>
      </c>
      <c r="F144" s="17"/>
      <c r="G144" s="132" t="s">
        <v>9971</v>
      </c>
      <c r="H144" s="17">
        <v>1211504293</v>
      </c>
    </row>
    <row r="145" spans="1:13" ht="39.9" customHeight="1" x14ac:dyDescent="0.2">
      <c r="A145" s="53">
        <v>19</v>
      </c>
      <c r="B145" s="60" t="s">
        <v>9972</v>
      </c>
      <c r="C145" s="17" t="s">
        <v>9919</v>
      </c>
      <c r="D145" s="17" t="s">
        <v>9614</v>
      </c>
      <c r="E145" s="181">
        <v>2017.5</v>
      </c>
      <c r="F145" s="60"/>
      <c r="G145" s="132" t="s">
        <v>9973</v>
      </c>
      <c r="H145" s="150">
        <v>1211504301</v>
      </c>
    </row>
    <row r="146" spans="1:13" ht="39.9" customHeight="1" x14ac:dyDescent="0.2">
      <c r="A146" s="53">
        <v>20</v>
      </c>
      <c r="B146" s="17" t="s">
        <v>10091</v>
      </c>
      <c r="C146" s="17" t="s">
        <v>10092</v>
      </c>
      <c r="D146" s="17" t="s">
        <v>10093</v>
      </c>
      <c r="E146" s="71">
        <v>2019.6</v>
      </c>
      <c r="F146" s="17"/>
      <c r="G146" s="132" t="s">
        <v>10094</v>
      </c>
      <c r="H146" s="17">
        <v>1211823685</v>
      </c>
    </row>
    <row r="147" spans="1:13" ht="39.9" customHeight="1" x14ac:dyDescent="0.2">
      <c r="B147" s="477" t="s">
        <v>9974</v>
      </c>
      <c r="C147" s="477"/>
      <c r="E147" s="57"/>
      <c r="F147" s="57"/>
      <c r="G147" s="57"/>
      <c r="H147" s="57"/>
    </row>
    <row r="148" spans="1:13" ht="39.9" customHeight="1" thickBot="1" x14ac:dyDescent="0.25">
      <c r="B148" s="13" t="s">
        <v>5362</v>
      </c>
      <c r="C148" s="13" t="s">
        <v>5363</v>
      </c>
      <c r="D148" s="13" t="s">
        <v>5364</v>
      </c>
      <c r="E148" s="13" t="s">
        <v>5365</v>
      </c>
      <c r="F148" s="13" t="s">
        <v>5366</v>
      </c>
      <c r="G148" s="13" t="s">
        <v>9840</v>
      </c>
      <c r="H148" s="13" t="s">
        <v>5367</v>
      </c>
    </row>
    <row r="149" spans="1:13" ht="39.9" customHeight="1" thickTop="1" x14ac:dyDescent="0.2">
      <c r="A149" s="53">
        <v>1</v>
      </c>
      <c r="B149" s="146" t="s">
        <v>9975</v>
      </c>
      <c r="C149" s="146" t="s">
        <v>9976</v>
      </c>
      <c r="D149" s="409" t="s">
        <v>9977</v>
      </c>
      <c r="E149" s="244">
        <v>2003.5</v>
      </c>
      <c r="F149" s="146"/>
      <c r="G149" s="406" t="s">
        <v>9978</v>
      </c>
      <c r="H149" s="146">
        <v>1211333685</v>
      </c>
    </row>
    <row r="150" spans="1:13" ht="39.9" customHeight="1" x14ac:dyDescent="0.2">
      <c r="A150" s="53">
        <v>2</v>
      </c>
      <c r="B150" s="17" t="s">
        <v>9979</v>
      </c>
      <c r="C150" s="17" t="s">
        <v>9980</v>
      </c>
      <c r="D150" s="17" t="s">
        <v>9981</v>
      </c>
      <c r="E150" s="71">
        <v>2005.5</v>
      </c>
      <c r="F150" s="17"/>
      <c r="G150" s="132" t="s">
        <v>9982</v>
      </c>
      <c r="H150" s="17">
        <v>1211333594</v>
      </c>
    </row>
    <row r="151" spans="1:13" ht="39.9" customHeight="1" x14ac:dyDescent="0.2">
      <c r="A151" s="53">
        <v>3</v>
      </c>
      <c r="B151" s="17" t="s">
        <v>9983</v>
      </c>
      <c r="C151" s="17" t="s">
        <v>9984</v>
      </c>
      <c r="D151" s="17" t="s">
        <v>9603</v>
      </c>
      <c r="E151" s="71">
        <v>2016.4</v>
      </c>
      <c r="F151" s="17"/>
      <c r="G151" s="132" t="s">
        <v>9985</v>
      </c>
      <c r="H151" s="17">
        <v>1211333503</v>
      </c>
    </row>
    <row r="152" spans="1:13" ht="39.9" customHeight="1" x14ac:dyDescent="0.2">
      <c r="A152" s="53">
        <v>4</v>
      </c>
      <c r="B152" s="17" t="s">
        <v>9986</v>
      </c>
      <c r="C152" s="237" t="s">
        <v>9987</v>
      </c>
      <c r="D152" s="17" t="s">
        <v>9988</v>
      </c>
      <c r="E152" s="71">
        <v>2001.12</v>
      </c>
      <c r="F152" s="17"/>
      <c r="G152" s="132" t="s">
        <v>9989</v>
      </c>
      <c r="H152" s="17">
        <v>1211333479</v>
      </c>
    </row>
    <row r="153" spans="1:13" ht="39.9" customHeight="1" x14ac:dyDescent="0.2">
      <c r="A153" s="53">
        <v>5</v>
      </c>
      <c r="B153" s="17" t="s">
        <v>9990</v>
      </c>
      <c r="C153" s="17" t="s">
        <v>9991</v>
      </c>
      <c r="D153" s="409" t="s">
        <v>9992</v>
      </c>
      <c r="E153" s="71">
        <v>2010.2</v>
      </c>
      <c r="F153" s="17"/>
      <c r="G153" s="132" t="s">
        <v>9993</v>
      </c>
      <c r="H153" s="17">
        <v>1211333396</v>
      </c>
    </row>
    <row r="154" spans="1:13" ht="39.9" customHeight="1" x14ac:dyDescent="0.2">
      <c r="A154" s="53">
        <v>6</v>
      </c>
      <c r="B154" s="17" t="s">
        <v>9994</v>
      </c>
      <c r="C154" s="17" t="s">
        <v>9995</v>
      </c>
      <c r="D154" s="17" t="s">
        <v>9996</v>
      </c>
      <c r="E154" s="76" t="s">
        <v>9997</v>
      </c>
      <c r="F154" s="17"/>
      <c r="G154" s="132" t="s">
        <v>9998</v>
      </c>
      <c r="H154" s="17">
        <v>1211333388</v>
      </c>
    </row>
    <row r="155" spans="1:13" ht="39.9" customHeight="1" x14ac:dyDescent="0.2">
      <c r="A155" s="53">
        <v>7</v>
      </c>
      <c r="B155" s="17" t="s">
        <v>9999</v>
      </c>
      <c r="C155" s="405" t="s">
        <v>10000</v>
      </c>
      <c r="D155" s="17" t="s">
        <v>10001</v>
      </c>
      <c r="E155" s="71">
        <v>2018.7</v>
      </c>
      <c r="F155" s="17"/>
      <c r="G155" s="132" t="s">
        <v>10002</v>
      </c>
      <c r="H155" s="17">
        <v>1211664303</v>
      </c>
    </row>
    <row r="156" spans="1:13" ht="39.9" customHeight="1" x14ac:dyDescent="0.2">
      <c r="A156" s="53">
        <v>8</v>
      </c>
      <c r="B156" s="75" t="s">
        <v>14032</v>
      </c>
      <c r="C156" s="152" t="s">
        <v>14033</v>
      </c>
      <c r="D156" s="152" t="s">
        <v>14034</v>
      </c>
      <c r="E156" s="149" t="s">
        <v>14037</v>
      </c>
      <c r="F156" s="149" t="s">
        <v>14035</v>
      </c>
      <c r="G156" s="149" t="s">
        <v>14036</v>
      </c>
      <c r="H156" s="152">
        <v>1212153769</v>
      </c>
    </row>
    <row r="157" spans="1:13" ht="39.9" customHeight="1" x14ac:dyDescent="0.2">
      <c r="B157" s="477" t="s">
        <v>10003</v>
      </c>
      <c r="C157" s="477"/>
      <c r="E157" s="57"/>
      <c r="F157" s="57"/>
      <c r="G157" s="57"/>
      <c r="H157" s="57"/>
      <c r="M157" s="172"/>
    </row>
    <row r="158" spans="1:13" ht="39.9" customHeight="1" thickBot="1" x14ac:dyDescent="0.25">
      <c r="B158" s="13" t="s">
        <v>5362</v>
      </c>
      <c r="C158" s="13" t="s">
        <v>5363</v>
      </c>
      <c r="D158" s="13" t="s">
        <v>5364</v>
      </c>
      <c r="E158" s="13" t="s">
        <v>5365</v>
      </c>
      <c r="F158" s="13" t="s">
        <v>5366</v>
      </c>
      <c r="G158" s="13" t="s">
        <v>9840</v>
      </c>
      <c r="H158" s="13" t="s">
        <v>5367</v>
      </c>
    </row>
    <row r="159" spans="1:13" ht="39.9" customHeight="1" thickTop="1" x14ac:dyDescent="0.2">
      <c r="A159" s="53">
        <v>1</v>
      </c>
      <c r="B159" s="146" t="s">
        <v>10004</v>
      </c>
      <c r="C159" s="146" t="s">
        <v>10005</v>
      </c>
      <c r="D159" s="409" t="s">
        <v>10006</v>
      </c>
      <c r="E159" s="244">
        <v>2007.11</v>
      </c>
      <c r="F159" s="146"/>
      <c r="G159" s="406" t="s">
        <v>10007</v>
      </c>
      <c r="H159" s="146">
        <v>1211504319</v>
      </c>
    </row>
    <row r="160" spans="1:13" ht="39.9" customHeight="1" x14ac:dyDescent="0.2">
      <c r="A160" s="53">
        <v>2</v>
      </c>
      <c r="B160" s="17" t="s">
        <v>10008</v>
      </c>
      <c r="C160" s="17" t="s">
        <v>10009</v>
      </c>
      <c r="D160" s="17" t="s">
        <v>606</v>
      </c>
      <c r="E160" s="71">
        <v>2006.1</v>
      </c>
      <c r="F160" s="17"/>
      <c r="G160" s="132" t="s">
        <v>10010</v>
      </c>
      <c r="H160" s="17">
        <v>1211504327</v>
      </c>
    </row>
    <row r="161" spans="1:8" ht="39.9" customHeight="1" x14ac:dyDescent="0.2">
      <c r="A161" s="53">
        <v>3</v>
      </c>
      <c r="B161" s="17" t="s">
        <v>10011</v>
      </c>
      <c r="C161" s="17" t="s">
        <v>10012</v>
      </c>
      <c r="D161" s="17" t="s">
        <v>10013</v>
      </c>
      <c r="E161" s="71">
        <v>2013.6</v>
      </c>
      <c r="F161" s="17"/>
      <c r="G161" s="132" t="s">
        <v>10014</v>
      </c>
      <c r="H161" s="17">
        <v>1211504335</v>
      </c>
    </row>
    <row r="162" spans="1:8" ht="39.9" customHeight="1" x14ac:dyDescent="0.2">
      <c r="A162" s="53">
        <v>4</v>
      </c>
      <c r="B162" s="17" t="s">
        <v>10015</v>
      </c>
      <c r="C162" s="17"/>
      <c r="D162" s="17" t="s">
        <v>9669</v>
      </c>
      <c r="E162" s="71">
        <v>2015.3</v>
      </c>
      <c r="F162" s="17"/>
      <c r="G162" s="132" t="s">
        <v>10016</v>
      </c>
      <c r="H162" s="17">
        <v>1211607278</v>
      </c>
    </row>
    <row r="163" spans="1:8" ht="39.9" customHeight="1" x14ac:dyDescent="0.2">
      <c r="A163" s="53">
        <v>5</v>
      </c>
      <c r="B163" s="17" t="s">
        <v>10017</v>
      </c>
      <c r="C163" s="17"/>
      <c r="D163" s="17" t="s">
        <v>10018</v>
      </c>
      <c r="E163" s="71">
        <v>2015.3</v>
      </c>
      <c r="F163" s="17"/>
      <c r="G163" s="132" t="s">
        <v>10019</v>
      </c>
      <c r="H163" s="17">
        <v>1211607286</v>
      </c>
    </row>
    <row r="164" spans="1:8" ht="39.9" customHeight="1" x14ac:dyDescent="0.2">
      <c r="B164" s="477" t="s">
        <v>12169</v>
      </c>
      <c r="C164" s="477"/>
      <c r="E164" s="57"/>
      <c r="F164" s="57"/>
      <c r="G164" s="57"/>
      <c r="H164" s="57"/>
    </row>
    <row r="165" spans="1:8" ht="39.9" customHeight="1" thickBot="1" x14ac:dyDescent="0.25">
      <c r="B165" s="13" t="s">
        <v>5362</v>
      </c>
      <c r="C165" s="13" t="s">
        <v>5363</v>
      </c>
      <c r="D165" s="13" t="s">
        <v>5364</v>
      </c>
      <c r="E165" s="13" t="s">
        <v>5365</v>
      </c>
      <c r="F165" s="13" t="s">
        <v>5366</v>
      </c>
      <c r="G165" s="13" t="s">
        <v>5368</v>
      </c>
      <c r="H165" s="13" t="s">
        <v>5367</v>
      </c>
    </row>
    <row r="166" spans="1:8" ht="39.9" customHeight="1" thickTop="1" x14ac:dyDescent="0.2">
      <c r="A166" s="53">
        <v>1</v>
      </c>
      <c r="B166" s="146" t="s">
        <v>12176</v>
      </c>
      <c r="C166" s="146" t="s">
        <v>12177</v>
      </c>
      <c r="D166" s="409" t="s">
        <v>12181</v>
      </c>
      <c r="E166" s="412">
        <v>42767</v>
      </c>
      <c r="F166" s="146"/>
      <c r="G166" s="413" t="s">
        <v>12184</v>
      </c>
      <c r="H166" s="146">
        <v>1211983653</v>
      </c>
    </row>
    <row r="167" spans="1:8" ht="39.9" customHeight="1" x14ac:dyDescent="0.2">
      <c r="A167" s="53">
        <v>2</v>
      </c>
      <c r="B167" s="17" t="s">
        <v>12175</v>
      </c>
      <c r="C167" s="17" t="s">
        <v>12177</v>
      </c>
      <c r="D167" s="17" t="s">
        <v>12181</v>
      </c>
      <c r="E167" s="72">
        <v>43101</v>
      </c>
      <c r="F167" s="17"/>
      <c r="G167" s="344" t="s">
        <v>12185</v>
      </c>
      <c r="H167" s="17">
        <v>1211983661</v>
      </c>
    </row>
    <row r="168" spans="1:8" ht="39.9" customHeight="1" x14ac:dyDescent="0.2">
      <c r="A168" s="53">
        <v>3</v>
      </c>
      <c r="B168" s="17" t="s">
        <v>12174</v>
      </c>
      <c r="C168" s="17" t="s">
        <v>12178</v>
      </c>
      <c r="D168" s="17" t="s">
        <v>12182</v>
      </c>
      <c r="E168" s="72">
        <v>35217</v>
      </c>
      <c r="F168" s="17"/>
      <c r="G168" s="344" t="s">
        <v>12186</v>
      </c>
      <c r="H168" s="17">
        <v>1211983679</v>
      </c>
    </row>
    <row r="169" spans="1:8" ht="39.9" customHeight="1" x14ac:dyDescent="0.2">
      <c r="A169" s="53">
        <v>4</v>
      </c>
      <c r="B169" s="17" t="s">
        <v>12173</v>
      </c>
      <c r="C169" s="17" t="s">
        <v>12178</v>
      </c>
      <c r="D169" s="17" t="s">
        <v>12182</v>
      </c>
      <c r="E169" s="72">
        <v>35947</v>
      </c>
      <c r="F169" s="17"/>
      <c r="G169" s="132" t="s">
        <v>12187</v>
      </c>
      <c r="H169" s="17">
        <v>1211983687</v>
      </c>
    </row>
    <row r="170" spans="1:8" ht="39.9" customHeight="1" x14ac:dyDescent="0.2">
      <c r="A170" s="53">
        <v>5</v>
      </c>
      <c r="B170" s="17" t="s">
        <v>12172</v>
      </c>
      <c r="C170" s="17" t="s">
        <v>12179</v>
      </c>
      <c r="D170" s="409" t="s">
        <v>12182</v>
      </c>
      <c r="E170" s="72">
        <v>41061</v>
      </c>
      <c r="F170" s="17"/>
      <c r="G170" s="323" t="s">
        <v>12188</v>
      </c>
      <c r="H170" s="17">
        <v>1211983695</v>
      </c>
    </row>
    <row r="171" spans="1:8" ht="39.9" customHeight="1" x14ac:dyDescent="0.2">
      <c r="A171" s="53">
        <v>6</v>
      </c>
      <c r="B171" s="17" t="s">
        <v>12171</v>
      </c>
      <c r="C171" s="17" t="s">
        <v>12180</v>
      </c>
      <c r="D171" s="17" t="s">
        <v>12183</v>
      </c>
      <c r="E171" s="283">
        <v>40087</v>
      </c>
      <c r="F171" s="17"/>
      <c r="G171" s="323" t="s">
        <v>12189</v>
      </c>
      <c r="H171" s="17">
        <v>1211993561</v>
      </c>
    </row>
    <row r="172" spans="1:8" ht="39.9" customHeight="1" x14ac:dyDescent="0.2">
      <c r="A172" s="53">
        <v>7</v>
      </c>
      <c r="B172" s="17" t="s">
        <v>12170</v>
      </c>
      <c r="C172" s="405" t="s">
        <v>12180</v>
      </c>
      <c r="D172" s="17" t="s">
        <v>12183</v>
      </c>
      <c r="E172" s="72">
        <v>41153</v>
      </c>
      <c r="F172" s="17"/>
      <c r="G172" s="323" t="s">
        <v>12190</v>
      </c>
      <c r="H172" s="17">
        <v>1211993553</v>
      </c>
    </row>
    <row r="173" spans="1:8" ht="39.9" customHeight="1" x14ac:dyDescent="0.2">
      <c r="A173" s="53">
        <v>8</v>
      </c>
      <c r="B173" s="17" t="s">
        <v>14038</v>
      </c>
      <c r="C173" s="405" t="s">
        <v>14039</v>
      </c>
      <c r="D173" s="17" t="s">
        <v>14040</v>
      </c>
      <c r="E173" s="72" t="s">
        <v>13980</v>
      </c>
      <c r="F173" s="17" t="s">
        <v>14041</v>
      </c>
      <c r="G173" s="323" t="s">
        <v>14042</v>
      </c>
      <c r="H173" s="17" t="s">
        <v>14043</v>
      </c>
    </row>
    <row r="174" spans="1:8" ht="39.9" customHeight="1" x14ac:dyDescent="0.2">
      <c r="B174" s="477" t="s">
        <v>10020</v>
      </c>
      <c r="C174" s="477"/>
      <c r="E174" s="57"/>
      <c r="F174" s="57"/>
      <c r="G174" s="57"/>
      <c r="H174" s="57"/>
    </row>
    <row r="175" spans="1:8" ht="39.9" customHeight="1" thickBot="1" x14ac:dyDescent="0.25">
      <c r="B175" s="13" t="s">
        <v>9358</v>
      </c>
      <c r="C175" s="13" t="s">
        <v>5363</v>
      </c>
      <c r="D175" s="13" t="s">
        <v>5364</v>
      </c>
      <c r="E175" s="13" t="s">
        <v>5365</v>
      </c>
      <c r="F175" s="13" t="s">
        <v>5366</v>
      </c>
      <c r="G175" s="13" t="s">
        <v>5368</v>
      </c>
      <c r="H175" s="13" t="s">
        <v>5367</v>
      </c>
    </row>
    <row r="176" spans="1:8" ht="39.9" customHeight="1" thickTop="1" x14ac:dyDescent="0.2">
      <c r="A176" s="53">
        <v>1</v>
      </c>
      <c r="B176" s="146" t="s">
        <v>10100</v>
      </c>
      <c r="C176" s="146" t="s">
        <v>10101</v>
      </c>
      <c r="D176" s="409" t="s">
        <v>10102</v>
      </c>
      <c r="E176" s="244">
        <v>2017.6</v>
      </c>
      <c r="F176" s="146"/>
      <c r="G176" s="406" t="s">
        <v>10103</v>
      </c>
      <c r="H176" s="146">
        <v>1123866814</v>
      </c>
    </row>
    <row r="177" spans="1:8" ht="39.9" customHeight="1" x14ac:dyDescent="0.2">
      <c r="A177" s="53">
        <v>2</v>
      </c>
      <c r="B177" s="17" t="s">
        <v>10112</v>
      </c>
      <c r="C177" s="17" t="s">
        <v>10113</v>
      </c>
      <c r="D177" s="17" t="s">
        <v>10114</v>
      </c>
      <c r="E177" s="71">
        <v>2015.4</v>
      </c>
      <c r="F177" s="17"/>
      <c r="G177" s="132" t="s">
        <v>10104</v>
      </c>
      <c r="H177" s="17">
        <v>1211664402</v>
      </c>
    </row>
    <row r="178" spans="1:8" ht="39.9" customHeight="1" x14ac:dyDescent="0.2">
      <c r="A178" s="53">
        <v>3</v>
      </c>
      <c r="B178" s="17" t="s">
        <v>10115</v>
      </c>
      <c r="C178" s="17" t="s">
        <v>10116</v>
      </c>
      <c r="D178" s="17" t="s">
        <v>10117</v>
      </c>
      <c r="E178" s="71">
        <v>2016.3</v>
      </c>
      <c r="F178" s="17"/>
      <c r="G178" s="132" t="s">
        <v>10105</v>
      </c>
      <c r="H178" s="17">
        <v>1211664311</v>
      </c>
    </row>
    <row r="179" spans="1:8" ht="39.9" customHeight="1" x14ac:dyDescent="0.2">
      <c r="A179" s="53">
        <v>4</v>
      </c>
      <c r="B179" s="17" t="s">
        <v>10118</v>
      </c>
      <c r="C179" s="17" t="s">
        <v>10120</v>
      </c>
      <c r="D179" s="17" t="s">
        <v>10117</v>
      </c>
      <c r="E179" s="71">
        <v>2017.6</v>
      </c>
      <c r="F179" s="17"/>
      <c r="G179" s="132" t="s">
        <v>10106</v>
      </c>
      <c r="H179" s="17">
        <v>1123866632</v>
      </c>
    </row>
    <row r="180" spans="1:8" ht="39.9" customHeight="1" x14ac:dyDescent="0.2">
      <c r="A180" s="53">
        <v>5</v>
      </c>
      <c r="B180" s="17" t="s">
        <v>10119</v>
      </c>
      <c r="C180" s="17" t="s">
        <v>10121</v>
      </c>
      <c r="D180" s="17" t="s">
        <v>10117</v>
      </c>
      <c r="E180" s="71">
        <v>2018.2</v>
      </c>
      <c r="F180" s="17"/>
      <c r="G180" s="132" t="s">
        <v>10107</v>
      </c>
      <c r="H180" s="17">
        <v>1123866640</v>
      </c>
    </row>
    <row r="181" spans="1:8" ht="39.9" customHeight="1" x14ac:dyDescent="0.2">
      <c r="A181" s="53">
        <v>6</v>
      </c>
      <c r="B181" s="17" t="s">
        <v>10122</v>
      </c>
      <c r="C181" s="405" t="s">
        <v>10123</v>
      </c>
      <c r="D181" s="17" t="s">
        <v>10124</v>
      </c>
      <c r="E181" s="71">
        <v>2017.9</v>
      </c>
      <c r="F181" s="17"/>
      <c r="G181" s="132" t="s">
        <v>10108</v>
      </c>
      <c r="H181" s="17">
        <v>1123866343</v>
      </c>
    </row>
    <row r="182" spans="1:8" ht="39.9" customHeight="1" x14ac:dyDescent="0.2">
      <c r="A182" s="53">
        <v>7</v>
      </c>
      <c r="B182" s="17" t="s">
        <v>10125</v>
      </c>
      <c r="C182" s="405" t="s">
        <v>10126</v>
      </c>
      <c r="D182" s="17" t="s">
        <v>10117</v>
      </c>
      <c r="E182" s="71">
        <v>2014.3</v>
      </c>
      <c r="F182" s="17"/>
      <c r="G182" s="132" t="s">
        <v>10109</v>
      </c>
      <c r="H182" s="17">
        <v>1123865964</v>
      </c>
    </row>
    <row r="183" spans="1:8" ht="39.9" customHeight="1" x14ac:dyDescent="0.2">
      <c r="A183" s="53">
        <v>8</v>
      </c>
      <c r="B183" s="60" t="s">
        <v>10127</v>
      </c>
      <c r="C183" s="405" t="s">
        <v>10128</v>
      </c>
      <c r="D183" s="17" t="s">
        <v>10129</v>
      </c>
      <c r="E183" s="181">
        <v>2015.3</v>
      </c>
      <c r="F183" s="60"/>
      <c r="G183" s="132" t="s">
        <v>10110</v>
      </c>
      <c r="H183" s="150">
        <v>1211664287</v>
      </c>
    </row>
    <row r="184" spans="1:8" ht="39.9" customHeight="1" x14ac:dyDescent="0.2">
      <c r="A184" s="53">
        <v>9</v>
      </c>
      <c r="B184" s="17" t="s">
        <v>10130</v>
      </c>
      <c r="C184" s="17" t="s">
        <v>10131</v>
      </c>
      <c r="D184" s="17" t="s">
        <v>10132</v>
      </c>
      <c r="E184" s="71">
        <v>2016.6</v>
      </c>
      <c r="F184" s="17"/>
      <c r="G184" s="132" t="s">
        <v>10111</v>
      </c>
      <c r="H184" s="17">
        <v>1211664295</v>
      </c>
    </row>
    <row r="185" spans="1:8" ht="39.9" customHeight="1" x14ac:dyDescent="0.2">
      <c r="A185" s="53">
        <v>10</v>
      </c>
      <c r="B185" s="17" t="s">
        <v>14044</v>
      </c>
      <c r="C185" s="17" t="s">
        <v>14045</v>
      </c>
      <c r="D185" s="17" t="s">
        <v>14046</v>
      </c>
      <c r="E185" s="71" t="s">
        <v>8381</v>
      </c>
      <c r="F185" s="17" t="s">
        <v>14047</v>
      </c>
      <c r="G185" s="132" t="s">
        <v>14048</v>
      </c>
      <c r="H185" s="17" t="s">
        <v>14049</v>
      </c>
    </row>
    <row r="186" spans="1:8" ht="39.9" customHeight="1" x14ac:dyDescent="0.2">
      <c r="B186" s="94"/>
      <c r="C186" s="94"/>
      <c r="D186" s="94"/>
      <c r="E186" s="95"/>
      <c r="F186" s="93"/>
      <c r="G186" s="57"/>
      <c r="H186" s="57"/>
    </row>
  </sheetData>
  <mergeCells count="15">
    <mergeCell ref="B61:C61"/>
    <mergeCell ref="B2:C2"/>
    <mergeCell ref="B17:C17"/>
    <mergeCell ref="B29:C29"/>
    <mergeCell ref="B36:C36"/>
    <mergeCell ref="B49:C49"/>
    <mergeCell ref="B157:C157"/>
    <mergeCell ref="B174:C174"/>
    <mergeCell ref="B70:C70"/>
    <mergeCell ref="B81:C81"/>
    <mergeCell ref="B109:C109"/>
    <mergeCell ref="B125:C125"/>
    <mergeCell ref="B147:C147"/>
    <mergeCell ref="B97:D97"/>
    <mergeCell ref="B164:C164"/>
  </mergeCells>
  <phoneticPr fontId="5"/>
  <pageMargins left="0.25" right="0.25" top="0.75" bottom="0.75" header="0.3" footer="0.3"/>
  <pageSetup paperSize="9" scale="60" orientation="portrait" r:id="rId1"/>
  <rowBreaks count="14" manualBreakCount="14">
    <brk id="16" max="16383" man="1"/>
    <brk id="28" max="16383" man="1"/>
    <brk id="35" max="16383" man="1"/>
    <brk id="48" max="16383" man="1"/>
    <brk id="60" max="16383" man="1"/>
    <brk id="69" max="16383" man="1"/>
    <brk id="80" max="16383" man="1"/>
    <brk id="96" max="16383" man="1"/>
    <brk id="108" max="8" man="1"/>
    <brk id="124" max="8" man="1"/>
    <brk id="146" max="8" man="1"/>
    <brk id="156" max="8" man="1"/>
    <brk id="163" max="8" man="1"/>
    <brk id="17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  <pageSetUpPr fitToPage="1"/>
  </sheetPr>
  <dimension ref="A1:H91"/>
  <sheetViews>
    <sheetView view="pageBreakPreview" zoomScale="80" zoomScaleNormal="85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20.5546875" style="57" customWidth="1"/>
    <col min="9" max="16384" width="12.6640625" style="231"/>
  </cols>
  <sheetData>
    <row r="1" spans="1:8" ht="39.9" customHeight="1" x14ac:dyDescent="0.25">
      <c r="B1" s="249" t="s">
        <v>16484</v>
      </c>
    </row>
    <row r="2" spans="1:8" ht="39.9" customHeight="1" x14ac:dyDescent="0.2">
      <c r="B2" s="192" t="s">
        <v>13073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17" t="s">
        <v>2237</v>
      </c>
      <c r="C4" s="17" t="s">
        <v>2238</v>
      </c>
      <c r="D4" s="17" t="s">
        <v>243</v>
      </c>
      <c r="E4" s="17">
        <v>1953.12</v>
      </c>
      <c r="F4" s="17" t="s">
        <v>766</v>
      </c>
      <c r="G4" s="17" t="s">
        <v>4851</v>
      </c>
      <c r="H4" s="17">
        <v>7180022290</v>
      </c>
    </row>
    <row r="5" spans="1:8" ht="39.9" customHeight="1" x14ac:dyDescent="0.2">
      <c r="A5" s="57">
        <v>2</v>
      </c>
      <c r="B5" s="17" t="s">
        <v>2239</v>
      </c>
      <c r="C5" s="17" t="s">
        <v>2240</v>
      </c>
      <c r="D5" s="17" t="s">
        <v>153</v>
      </c>
      <c r="E5" s="17">
        <v>1965.12</v>
      </c>
      <c r="F5" s="17" t="s">
        <v>766</v>
      </c>
      <c r="G5" s="17" t="s">
        <v>4852</v>
      </c>
      <c r="H5" s="17">
        <v>7180022308</v>
      </c>
    </row>
    <row r="6" spans="1:8" ht="39.9" customHeight="1" x14ac:dyDescent="0.2">
      <c r="A6" s="57">
        <v>3</v>
      </c>
      <c r="B6" s="17" t="s">
        <v>2241</v>
      </c>
      <c r="C6" s="17" t="s">
        <v>2242</v>
      </c>
      <c r="D6" s="17" t="s">
        <v>153</v>
      </c>
      <c r="E6" s="17">
        <v>1965.2</v>
      </c>
      <c r="F6" s="17" t="s">
        <v>766</v>
      </c>
      <c r="G6" s="17" t="s">
        <v>4853</v>
      </c>
      <c r="H6" s="17">
        <v>7180022316</v>
      </c>
    </row>
    <row r="7" spans="1:8" ht="39.9" customHeight="1" x14ac:dyDescent="0.2">
      <c r="A7" s="57">
        <v>4</v>
      </c>
      <c r="B7" s="17" t="s">
        <v>2243</v>
      </c>
      <c r="C7" s="17" t="s">
        <v>2244</v>
      </c>
      <c r="D7" s="17" t="s">
        <v>179</v>
      </c>
      <c r="E7" s="17">
        <v>1985.6</v>
      </c>
      <c r="F7" s="17" t="s">
        <v>766</v>
      </c>
      <c r="G7" s="17" t="s">
        <v>4854</v>
      </c>
      <c r="H7" s="17">
        <v>7180022324</v>
      </c>
    </row>
    <row r="8" spans="1:8" ht="39.9" customHeight="1" x14ac:dyDescent="0.2">
      <c r="A8" s="57">
        <v>5</v>
      </c>
      <c r="B8" s="17" t="s">
        <v>2245</v>
      </c>
      <c r="C8" s="17" t="s">
        <v>2246</v>
      </c>
      <c r="D8" s="17" t="s">
        <v>179</v>
      </c>
      <c r="E8" s="17">
        <v>1986.11</v>
      </c>
      <c r="F8" s="17" t="s">
        <v>766</v>
      </c>
      <c r="G8" s="17" t="s">
        <v>4855</v>
      </c>
      <c r="H8" s="17">
        <v>7180022332</v>
      </c>
    </row>
    <row r="9" spans="1:8" ht="39.9" customHeight="1" x14ac:dyDescent="0.2">
      <c r="A9" s="57">
        <v>6</v>
      </c>
      <c r="B9" s="17" t="s">
        <v>2247</v>
      </c>
      <c r="C9" s="17" t="s">
        <v>2248</v>
      </c>
      <c r="D9" s="17" t="s">
        <v>153</v>
      </c>
      <c r="E9" s="17">
        <v>1979.1</v>
      </c>
      <c r="F9" s="17" t="s">
        <v>766</v>
      </c>
      <c r="G9" s="17" t="s">
        <v>4856</v>
      </c>
      <c r="H9" s="17">
        <v>7180022340</v>
      </c>
    </row>
    <row r="10" spans="1:8" ht="39.9" customHeight="1" x14ac:dyDescent="0.2">
      <c r="A10" s="57">
        <v>7</v>
      </c>
      <c r="B10" s="17" t="s">
        <v>2249</v>
      </c>
      <c r="C10" s="17" t="s">
        <v>2250</v>
      </c>
      <c r="D10" s="17" t="s">
        <v>1142</v>
      </c>
      <c r="E10" s="17">
        <v>2007.7</v>
      </c>
      <c r="F10" s="17" t="s">
        <v>766</v>
      </c>
      <c r="G10" s="17" t="s">
        <v>4857</v>
      </c>
      <c r="H10" s="17">
        <v>7180022357</v>
      </c>
    </row>
    <row r="11" spans="1:8" ht="39.9" customHeight="1" x14ac:dyDescent="0.2">
      <c r="A11" s="57">
        <v>8</v>
      </c>
      <c r="B11" s="17" t="s">
        <v>2251</v>
      </c>
      <c r="C11" s="17" t="s">
        <v>2252</v>
      </c>
      <c r="D11" s="17" t="s">
        <v>1860</v>
      </c>
      <c r="E11" s="17">
        <v>1998.7</v>
      </c>
      <c r="F11" s="17" t="s">
        <v>766</v>
      </c>
      <c r="G11" s="17" t="s">
        <v>4858</v>
      </c>
      <c r="H11" s="17">
        <v>7180022365</v>
      </c>
    </row>
    <row r="12" spans="1:8" ht="39.9" customHeight="1" x14ac:dyDescent="0.2">
      <c r="A12" s="57">
        <v>9</v>
      </c>
      <c r="B12" s="17" t="s">
        <v>2253</v>
      </c>
      <c r="C12" s="17" t="s">
        <v>2254</v>
      </c>
      <c r="D12" s="17" t="s">
        <v>1860</v>
      </c>
      <c r="E12" s="17">
        <v>1996.7</v>
      </c>
      <c r="F12" s="17" t="s">
        <v>766</v>
      </c>
      <c r="G12" s="17" t="s">
        <v>4859</v>
      </c>
      <c r="H12" s="17">
        <v>7180022373</v>
      </c>
    </row>
    <row r="13" spans="1:8" ht="39.9" customHeight="1" x14ac:dyDescent="0.2">
      <c r="A13" s="57">
        <v>10</v>
      </c>
      <c r="B13" s="17" t="s">
        <v>2255</v>
      </c>
      <c r="C13" s="17" t="s">
        <v>2256</v>
      </c>
      <c r="D13" s="17" t="s">
        <v>1860</v>
      </c>
      <c r="E13" s="17">
        <v>1996.8</v>
      </c>
      <c r="F13" s="17" t="s">
        <v>766</v>
      </c>
      <c r="G13" s="17" t="s">
        <v>4860</v>
      </c>
      <c r="H13" s="17">
        <v>7180022381</v>
      </c>
    </row>
    <row r="14" spans="1:8" ht="39.9" customHeight="1" x14ac:dyDescent="0.2">
      <c r="A14" s="57">
        <v>11</v>
      </c>
      <c r="B14" s="17" t="s">
        <v>2257</v>
      </c>
      <c r="C14" s="17" t="s">
        <v>2252</v>
      </c>
      <c r="D14" s="17" t="s">
        <v>1860</v>
      </c>
      <c r="E14" s="17">
        <v>1996.8</v>
      </c>
      <c r="F14" s="17" t="s">
        <v>766</v>
      </c>
      <c r="G14" s="17" t="s">
        <v>4861</v>
      </c>
      <c r="H14" s="17">
        <v>7180022399</v>
      </c>
    </row>
    <row r="15" spans="1:8" ht="39.9" customHeight="1" x14ac:dyDescent="0.2">
      <c r="A15" s="57">
        <v>12</v>
      </c>
      <c r="B15" s="17" t="s">
        <v>2258</v>
      </c>
      <c r="C15" s="17" t="s">
        <v>2259</v>
      </c>
      <c r="D15" s="17" t="s">
        <v>153</v>
      </c>
      <c r="E15" s="17">
        <v>2008.1</v>
      </c>
      <c r="F15" s="17" t="s">
        <v>766</v>
      </c>
      <c r="G15" s="17" t="s">
        <v>4862</v>
      </c>
      <c r="H15" s="17">
        <v>7180022407</v>
      </c>
    </row>
    <row r="16" spans="1:8" ht="39.9" customHeight="1" x14ac:dyDescent="0.2">
      <c r="A16" s="57">
        <v>13</v>
      </c>
      <c r="B16" s="17" t="s">
        <v>2260</v>
      </c>
      <c r="C16" s="17" t="s">
        <v>2261</v>
      </c>
      <c r="D16" s="17" t="s">
        <v>153</v>
      </c>
      <c r="E16" s="17">
        <v>2007.4</v>
      </c>
      <c r="F16" s="17" t="s">
        <v>766</v>
      </c>
      <c r="G16" s="17" t="s">
        <v>4863</v>
      </c>
      <c r="H16" s="17">
        <v>7180022415</v>
      </c>
    </row>
    <row r="17" spans="1:8" ht="39.9" customHeight="1" x14ac:dyDescent="0.2">
      <c r="A17" s="57">
        <v>14</v>
      </c>
      <c r="B17" s="17" t="s">
        <v>2262</v>
      </c>
      <c r="C17" s="17" t="s">
        <v>1754</v>
      </c>
      <c r="D17" s="17" t="s">
        <v>153</v>
      </c>
      <c r="E17" s="17">
        <v>2013.2</v>
      </c>
      <c r="F17" s="17" t="s">
        <v>766</v>
      </c>
      <c r="G17" s="17" t="s">
        <v>4864</v>
      </c>
      <c r="H17" s="17">
        <v>7180022423</v>
      </c>
    </row>
    <row r="18" spans="1:8" ht="39.9" customHeight="1" x14ac:dyDescent="0.2">
      <c r="A18" s="57">
        <v>15</v>
      </c>
      <c r="B18" s="17" t="s">
        <v>2263</v>
      </c>
      <c r="C18" s="17" t="s">
        <v>2264</v>
      </c>
      <c r="D18" s="17" t="s">
        <v>153</v>
      </c>
      <c r="E18" s="17">
        <v>2007.4</v>
      </c>
      <c r="F18" s="17" t="s">
        <v>766</v>
      </c>
      <c r="G18" s="17" t="s">
        <v>4865</v>
      </c>
      <c r="H18" s="17">
        <v>7180022431</v>
      </c>
    </row>
    <row r="19" spans="1:8" ht="39.9" customHeight="1" x14ac:dyDescent="0.2">
      <c r="A19" s="57">
        <v>16</v>
      </c>
      <c r="B19" s="17" t="s">
        <v>2265</v>
      </c>
      <c r="C19" s="17" t="s">
        <v>2266</v>
      </c>
      <c r="D19" s="17" t="s">
        <v>153</v>
      </c>
      <c r="E19" s="17">
        <v>1989.3</v>
      </c>
      <c r="F19" s="17" t="s">
        <v>766</v>
      </c>
      <c r="G19" s="17" t="s">
        <v>4866</v>
      </c>
      <c r="H19" s="17">
        <v>7180022449</v>
      </c>
    </row>
    <row r="20" spans="1:8" ht="39.9" customHeight="1" x14ac:dyDescent="0.2">
      <c r="A20" s="57">
        <v>17</v>
      </c>
      <c r="B20" s="17" t="s">
        <v>2267</v>
      </c>
      <c r="C20" s="17" t="s">
        <v>2268</v>
      </c>
      <c r="D20" s="17" t="s">
        <v>137</v>
      </c>
      <c r="E20" s="17">
        <v>2002.4</v>
      </c>
      <c r="F20" s="17" t="s">
        <v>766</v>
      </c>
      <c r="G20" s="17" t="s">
        <v>4867</v>
      </c>
      <c r="H20" s="17">
        <v>7180022456</v>
      </c>
    </row>
    <row r="21" spans="1:8" ht="39.9" customHeight="1" x14ac:dyDescent="0.2">
      <c r="A21" s="57">
        <v>18</v>
      </c>
      <c r="B21" s="17" t="s">
        <v>2269</v>
      </c>
      <c r="C21" s="17" t="s">
        <v>2270</v>
      </c>
      <c r="D21" s="17" t="s">
        <v>233</v>
      </c>
      <c r="E21" s="17">
        <v>1978</v>
      </c>
      <c r="F21" s="17" t="s">
        <v>766</v>
      </c>
      <c r="G21" s="17" t="s">
        <v>4868</v>
      </c>
      <c r="H21" s="17">
        <v>7180022464</v>
      </c>
    </row>
    <row r="22" spans="1:8" ht="39.9" customHeight="1" x14ac:dyDescent="0.2">
      <c r="A22" s="57">
        <v>19</v>
      </c>
      <c r="B22" s="17" t="s">
        <v>2271</v>
      </c>
      <c r="C22" s="17" t="s">
        <v>2272</v>
      </c>
      <c r="D22" s="17" t="s">
        <v>156</v>
      </c>
      <c r="E22" s="17">
        <v>1967.7</v>
      </c>
      <c r="F22" s="17" t="s">
        <v>766</v>
      </c>
      <c r="G22" s="17" t="s">
        <v>4869</v>
      </c>
      <c r="H22" s="17">
        <v>7180022472</v>
      </c>
    </row>
    <row r="23" spans="1:8" ht="39.9" customHeight="1" x14ac:dyDescent="0.2">
      <c r="A23" s="57">
        <v>20</v>
      </c>
      <c r="B23" s="17" t="s">
        <v>2273</v>
      </c>
      <c r="C23" s="17" t="s">
        <v>2274</v>
      </c>
      <c r="D23" s="17" t="s">
        <v>143</v>
      </c>
      <c r="E23" s="17">
        <v>2012.11</v>
      </c>
      <c r="F23" s="17" t="s">
        <v>766</v>
      </c>
      <c r="G23" s="17" t="s">
        <v>4870</v>
      </c>
      <c r="H23" s="17">
        <v>7180022480</v>
      </c>
    </row>
    <row r="24" spans="1:8" ht="39.9" customHeight="1" x14ac:dyDescent="0.2">
      <c r="A24" s="57">
        <v>21</v>
      </c>
      <c r="B24" s="17" t="s">
        <v>2275</v>
      </c>
      <c r="C24" s="17" t="s">
        <v>2276</v>
      </c>
      <c r="D24" s="17" t="s">
        <v>153</v>
      </c>
      <c r="E24" s="17">
        <v>1993.3</v>
      </c>
      <c r="F24" s="17" t="s">
        <v>766</v>
      </c>
      <c r="G24" s="17" t="s">
        <v>4871</v>
      </c>
      <c r="H24" s="17">
        <v>7180022498</v>
      </c>
    </row>
    <row r="25" spans="1:8" ht="39.9" customHeight="1" x14ac:dyDescent="0.2">
      <c r="A25" s="57">
        <v>22</v>
      </c>
      <c r="B25" s="17" t="s">
        <v>2277</v>
      </c>
      <c r="C25" s="17" t="s">
        <v>2264</v>
      </c>
      <c r="D25" s="17" t="s">
        <v>153</v>
      </c>
      <c r="E25" s="17">
        <v>2008.4</v>
      </c>
      <c r="F25" s="17" t="s">
        <v>766</v>
      </c>
      <c r="G25" s="17" t="s">
        <v>4872</v>
      </c>
      <c r="H25" s="17">
        <v>7180022506</v>
      </c>
    </row>
    <row r="26" spans="1:8" ht="39.9" customHeight="1" x14ac:dyDescent="0.2">
      <c r="A26" s="57">
        <v>23</v>
      </c>
      <c r="B26" s="17" t="s">
        <v>2278</v>
      </c>
      <c r="C26" s="17" t="s">
        <v>2279</v>
      </c>
      <c r="D26" s="17" t="s">
        <v>153</v>
      </c>
      <c r="E26" s="17">
        <v>1980.7</v>
      </c>
      <c r="F26" s="17" t="s">
        <v>766</v>
      </c>
      <c r="G26" s="17" t="s">
        <v>4873</v>
      </c>
      <c r="H26" s="17">
        <v>7180022514</v>
      </c>
    </row>
    <row r="27" spans="1:8" ht="39.9" customHeight="1" x14ac:dyDescent="0.2">
      <c r="A27" s="57">
        <v>24</v>
      </c>
      <c r="B27" s="17" t="s">
        <v>2280</v>
      </c>
      <c r="C27" s="17" t="s">
        <v>2281</v>
      </c>
      <c r="D27" s="17" t="s">
        <v>153</v>
      </c>
      <c r="E27" s="17">
        <v>1985.2</v>
      </c>
      <c r="F27" s="17" t="s">
        <v>766</v>
      </c>
      <c r="G27" s="17" t="s">
        <v>4874</v>
      </c>
      <c r="H27" s="17">
        <v>7180022522</v>
      </c>
    </row>
    <row r="28" spans="1:8" ht="39.9" customHeight="1" x14ac:dyDescent="0.2">
      <c r="A28" s="57">
        <v>25</v>
      </c>
      <c r="B28" s="17" t="s">
        <v>2282</v>
      </c>
      <c r="C28" s="17" t="s">
        <v>2264</v>
      </c>
      <c r="D28" s="17" t="s">
        <v>153</v>
      </c>
      <c r="E28" s="17">
        <v>2007.4</v>
      </c>
      <c r="F28" s="17" t="s">
        <v>766</v>
      </c>
      <c r="G28" s="17" t="s">
        <v>4875</v>
      </c>
      <c r="H28" s="17">
        <v>7180022530</v>
      </c>
    </row>
    <row r="29" spans="1:8" ht="39.9" customHeight="1" x14ac:dyDescent="0.2">
      <c r="A29" s="57">
        <v>26</v>
      </c>
      <c r="B29" s="17" t="s">
        <v>2283</v>
      </c>
      <c r="C29" s="17" t="s">
        <v>2284</v>
      </c>
      <c r="D29" s="17" t="s">
        <v>238</v>
      </c>
      <c r="E29" s="17">
        <v>2011.2</v>
      </c>
      <c r="F29" s="17" t="s">
        <v>766</v>
      </c>
      <c r="G29" s="17" t="s">
        <v>4876</v>
      </c>
      <c r="H29" s="17">
        <v>7180022548</v>
      </c>
    </row>
    <row r="30" spans="1:8" ht="39.9" customHeight="1" x14ac:dyDescent="0.2">
      <c r="A30" s="57">
        <v>27</v>
      </c>
      <c r="B30" s="17" t="s">
        <v>2285</v>
      </c>
      <c r="C30" s="17" t="s">
        <v>2286</v>
      </c>
      <c r="D30" s="17" t="s">
        <v>1142</v>
      </c>
      <c r="E30" s="17">
        <v>2011.2</v>
      </c>
      <c r="F30" s="17" t="s">
        <v>766</v>
      </c>
      <c r="G30" s="17" t="s">
        <v>4877</v>
      </c>
      <c r="H30" s="17">
        <v>7180022555</v>
      </c>
    </row>
    <row r="31" spans="1:8" ht="39.9" customHeight="1" x14ac:dyDescent="0.2">
      <c r="A31" s="57">
        <v>28</v>
      </c>
      <c r="B31" s="17" t="s">
        <v>2287</v>
      </c>
      <c r="C31" s="17" t="s">
        <v>2288</v>
      </c>
      <c r="D31" s="17" t="s">
        <v>233</v>
      </c>
      <c r="E31" s="17">
        <v>1967.5</v>
      </c>
      <c r="F31" s="17" t="s">
        <v>766</v>
      </c>
      <c r="G31" s="17" t="s">
        <v>4878</v>
      </c>
      <c r="H31" s="17">
        <v>7180022563</v>
      </c>
    </row>
    <row r="32" spans="1:8" ht="39.9" customHeight="1" x14ac:dyDescent="0.2">
      <c r="A32" s="57">
        <v>29</v>
      </c>
      <c r="B32" s="17" t="s">
        <v>2289</v>
      </c>
      <c r="C32" s="17" t="s">
        <v>2290</v>
      </c>
      <c r="D32" s="17" t="s">
        <v>233</v>
      </c>
      <c r="E32" s="17">
        <v>1977</v>
      </c>
      <c r="F32" s="17" t="s">
        <v>766</v>
      </c>
      <c r="G32" s="17" t="s">
        <v>4879</v>
      </c>
      <c r="H32" s="17">
        <v>7180022571</v>
      </c>
    </row>
    <row r="33" spans="1:8" ht="39.9" customHeight="1" x14ac:dyDescent="0.2">
      <c r="A33" s="57">
        <v>30</v>
      </c>
      <c r="B33" s="17" t="s">
        <v>2291</v>
      </c>
      <c r="C33" s="17" t="s">
        <v>2292</v>
      </c>
      <c r="D33" s="17" t="s">
        <v>233</v>
      </c>
      <c r="E33" s="17">
        <v>1967.6</v>
      </c>
      <c r="F33" s="17" t="s">
        <v>766</v>
      </c>
      <c r="G33" s="17" t="s">
        <v>4880</v>
      </c>
      <c r="H33" s="17">
        <v>7180022589</v>
      </c>
    </row>
    <row r="34" spans="1:8" ht="39.9" customHeight="1" x14ac:dyDescent="0.2">
      <c r="A34" s="57">
        <v>31</v>
      </c>
      <c r="B34" s="17" t="s">
        <v>2293</v>
      </c>
      <c r="C34" s="17" t="s">
        <v>2294</v>
      </c>
      <c r="D34" s="17" t="s">
        <v>233</v>
      </c>
      <c r="E34" s="17">
        <v>1967.6</v>
      </c>
      <c r="F34" s="17" t="s">
        <v>766</v>
      </c>
      <c r="G34" s="17" t="s">
        <v>4881</v>
      </c>
      <c r="H34" s="17">
        <v>7180022597</v>
      </c>
    </row>
    <row r="35" spans="1:8" ht="39.9" customHeight="1" x14ac:dyDescent="0.2">
      <c r="A35" s="57">
        <v>32</v>
      </c>
      <c r="B35" s="17" t="s">
        <v>2295</v>
      </c>
      <c r="C35" s="17" t="s">
        <v>2296</v>
      </c>
      <c r="D35" s="17" t="s">
        <v>233</v>
      </c>
      <c r="E35" s="17">
        <v>1967.8</v>
      </c>
      <c r="F35" s="17" t="s">
        <v>766</v>
      </c>
      <c r="G35" s="17" t="s">
        <v>4882</v>
      </c>
      <c r="H35" s="17">
        <v>7180022605</v>
      </c>
    </row>
    <row r="36" spans="1:8" ht="39.9" customHeight="1" x14ac:dyDescent="0.2">
      <c r="A36" s="57">
        <v>33</v>
      </c>
      <c r="B36" s="17" t="s">
        <v>2297</v>
      </c>
      <c r="C36" s="17" t="s">
        <v>2298</v>
      </c>
      <c r="D36" s="17" t="s">
        <v>233</v>
      </c>
      <c r="E36" s="17">
        <v>1968.7</v>
      </c>
      <c r="F36" s="17" t="s">
        <v>766</v>
      </c>
      <c r="G36" s="17" t="s">
        <v>4883</v>
      </c>
      <c r="H36" s="17">
        <v>7180022613</v>
      </c>
    </row>
    <row r="37" spans="1:8" ht="39.9" customHeight="1" x14ac:dyDescent="0.2">
      <c r="A37" s="57">
        <v>34</v>
      </c>
      <c r="B37" s="17" t="s">
        <v>2299</v>
      </c>
      <c r="C37" s="17" t="s">
        <v>2272</v>
      </c>
      <c r="D37" s="17" t="s">
        <v>233</v>
      </c>
      <c r="E37" s="17">
        <v>1969.4</v>
      </c>
      <c r="F37" s="17" t="s">
        <v>766</v>
      </c>
      <c r="G37" s="17" t="s">
        <v>4884</v>
      </c>
      <c r="H37" s="17">
        <v>7180022621</v>
      </c>
    </row>
    <row r="38" spans="1:8" ht="39.9" customHeight="1" x14ac:dyDescent="0.2">
      <c r="A38" s="57">
        <v>35</v>
      </c>
      <c r="B38" s="17" t="s">
        <v>2300</v>
      </c>
      <c r="C38" s="17" t="s">
        <v>2301</v>
      </c>
      <c r="D38" s="17" t="s">
        <v>143</v>
      </c>
      <c r="E38" s="17">
        <v>2003.1</v>
      </c>
      <c r="F38" s="17" t="s">
        <v>766</v>
      </c>
      <c r="G38" s="17" t="s">
        <v>4885</v>
      </c>
      <c r="H38" s="17">
        <v>7180022639</v>
      </c>
    </row>
    <row r="39" spans="1:8" ht="39.9" customHeight="1" x14ac:dyDescent="0.2">
      <c r="A39" s="57">
        <v>36</v>
      </c>
      <c r="B39" s="17" t="s">
        <v>2302</v>
      </c>
      <c r="C39" s="17" t="s">
        <v>2303</v>
      </c>
      <c r="D39" s="17" t="s">
        <v>137</v>
      </c>
      <c r="E39" s="17">
        <v>2010.6</v>
      </c>
      <c r="F39" s="17" t="s">
        <v>766</v>
      </c>
      <c r="G39" s="17" t="s">
        <v>4886</v>
      </c>
      <c r="H39" s="17">
        <v>7180022647</v>
      </c>
    </row>
    <row r="40" spans="1:8" ht="39.9" customHeight="1" x14ac:dyDescent="0.2">
      <c r="A40" s="57">
        <v>37</v>
      </c>
      <c r="B40" s="17" t="s">
        <v>2304</v>
      </c>
      <c r="C40" s="17" t="s">
        <v>2305</v>
      </c>
      <c r="D40" s="17" t="s">
        <v>153</v>
      </c>
      <c r="E40" s="17">
        <v>1997.12</v>
      </c>
      <c r="F40" s="17" t="s">
        <v>766</v>
      </c>
      <c r="G40" s="17" t="s">
        <v>4887</v>
      </c>
      <c r="H40" s="17">
        <v>7180022654</v>
      </c>
    </row>
    <row r="41" spans="1:8" ht="39.9" customHeight="1" x14ac:dyDescent="0.2">
      <c r="A41" s="57">
        <v>38</v>
      </c>
      <c r="B41" s="17" t="s">
        <v>2306</v>
      </c>
      <c r="C41" s="17" t="s">
        <v>2307</v>
      </c>
      <c r="D41" s="17" t="s">
        <v>274</v>
      </c>
      <c r="E41" s="17">
        <v>2000.12</v>
      </c>
      <c r="F41" s="17" t="s">
        <v>766</v>
      </c>
      <c r="G41" s="17" t="s">
        <v>4888</v>
      </c>
      <c r="H41" s="17">
        <v>7180022662</v>
      </c>
    </row>
    <row r="42" spans="1:8" ht="39.9" customHeight="1" x14ac:dyDescent="0.2">
      <c r="A42" s="57">
        <v>39</v>
      </c>
      <c r="B42" s="17" t="s">
        <v>2308</v>
      </c>
      <c r="C42" s="17" t="s">
        <v>2309</v>
      </c>
      <c r="D42" s="17" t="s">
        <v>243</v>
      </c>
      <c r="E42" s="17">
        <v>1976.12</v>
      </c>
      <c r="F42" s="17" t="s">
        <v>766</v>
      </c>
      <c r="G42" s="17" t="s">
        <v>4889</v>
      </c>
      <c r="H42" s="17">
        <v>7180022670</v>
      </c>
    </row>
    <row r="43" spans="1:8" ht="39.9" customHeight="1" x14ac:dyDescent="0.2">
      <c r="A43" s="57">
        <v>40</v>
      </c>
      <c r="B43" s="17" t="s">
        <v>2310</v>
      </c>
      <c r="C43" s="17" t="s">
        <v>2279</v>
      </c>
      <c r="D43" s="17" t="s">
        <v>1142</v>
      </c>
      <c r="E43" s="17">
        <v>2008.11</v>
      </c>
      <c r="F43" s="17" t="s">
        <v>766</v>
      </c>
      <c r="G43" s="17" t="s">
        <v>4890</v>
      </c>
      <c r="H43" s="17">
        <v>7180022688</v>
      </c>
    </row>
    <row r="44" spans="1:8" ht="39.9" customHeight="1" x14ac:dyDescent="0.2">
      <c r="B44" s="192" t="s">
        <v>13072</v>
      </c>
    </row>
    <row r="45" spans="1:8" ht="39.9" customHeight="1" thickBot="1" x14ac:dyDescent="0.25">
      <c r="B45" s="13" t="s">
        <v>5362</v>
      </c>
      <c r="C45" s="13" t="s">
        <v>5363</v>
      </c>
      <c r="D45" s="13" t="s">
        <v>5364</v>
      </c>
      <c r="E45" s="13" t="s">
        <v>5365</v>
      </c>
      <c r="F45" s="13" t="s">
        <v>5366</v>
      </c>
      <c r="G45" s="13" t="s">
        <v>5368</v>
      </c>
      <c r="H45" s="13" t="s">
        <v>5367</v>
      </c>
    </row>
    <row r="46" spans="1:8" ht="39.9" customHeight="1" thickTop="1" x14ac:dyDescent="0.2">
      <c r="A46" s="57">
        <v>1</v>
      </c>
      <c r="B46" s="17" t="s">
        <v>2312</v>
      </c>
      <c r="C46" s="17" t="s">
        <v>2313</v>
      </c>
      <c r="D46" s="17" t="s">
        <v>1362</v>
      </c>
      <c r="E46" s="17">
        <v>1994.5</v>
      </c>
      <c r="F46" s="17" t="s">
        <v>766</v>
      </c>
      <c r="G46" s="17" t="s">
        <v>4891</v>
      </c>
      <c r="H46" s="17">
        <v>7180019643</v>
      </c>
    </row>
    <row r="47" spans="1:8" ht="39.9" customHeight="1" x14ac:dyDescent="0.2">
      <c r="A47" s="57">
        <v>2</v>
      </c>
      <c r="B47" s="17" t="s">
        <v>2314</v>
      </c>
      <c r="C47" s="17" t="s">
        <v>2315</v>
      </c>
      <c r="D47" s="17" t="s">
        <v>153</v>
      </c>
      <c r="E47" s="17">
        <v>2012.3</v>
      </c>
      <c r="F47" s="17" t="s">
        <v>766</v>
      </c>
      <c r="G47" s="17" t="s">
        <v>4892</v>
      </c>
      <c r="H47" s="17">
        <v>7180019650</v>
      </c>
    </row>
    <row r="48" spans="1:8" ht="39.9" customHeight="1" x14ac:dyDescent="0.2">
      <c r="A48" s="57">
        <v>3</v>
      </c>
      <c r="B48" s="17" t="s">
        <v>2316</v>
      </c>
      <c r="C48" s="17" t="s">
        <v>2317</v>
      </c>
      <c r="D48" s="17" t="s">
        <v>153</v>
      </c>
      <c r="E48" s="17">
        <v>2013.4</v>
      </c>
      <c r="F48" s="17" t="s">
        <v>766</v>
      </c>
      <c r="G48" s="17" t="s">
        <v>4893</v>
      </c>
      <c r="H48" s="17">
        <v>7180019668</v>
      </c>
    </row>
    <row r="49" spans="1:8" ht="39.9" customHeight="1" x14ac:dyDescent="0.2">
      <c r="A49" s="57">
        <v>4</v>
      </c>
      <c r="B49" s="17" t="s">
        <v>2318</v>
      </c>
      <c r="C49" s="17" t="s">
        <v>2319</v>
      </c>
      <c r="D49" s="17" t="s">
        <v>137</v>
      </c>
      <c r="E49" s="17">
        <v>1981.2</v>
      </c>
      <c r="F49" s="17" t="s">
        <v>766</v>
      </c>
      <c r="G49" s="17" t="s">
        <v>4894</v>
      </c>
      <c r="H49" s="17">
        <v>7180019676</v>
      </c>
    </row>
    <row r="50" spans="1:8" ht="39.9" customHeight="1" x14ac:dyDescent="0.2">
      <c r="A50" s="57">
        <v>5</v>
      </c>
      <c r="B50" s="17" t="s">
        <v>2320</v>
      </c>
      <c r="C50" s="17" t="s">
        <v>2319</v>
      </c>
      <c r="D50" s="17" t="s">
        <v>137</v>
      </c>
      <c r="E50" s="17">
        <v>1985.1</v>
      </c>
      <c r="F50" s="17" t="s">
        <v>766</v>
      </c>
      <c r="G50" s="17" t="s">
        <v>4895</v>
      </c>
      <c r="H50" s="17">
        <v>7180019684</v>
      </c>
    </row>
    <row r="51" spans="1:8" ht="39.9" customHeight="1" x14ac:dyDescent="0.2">
      <c r="A51" s="57">
        <v>6</v>
      </c>
      <c r="B51" s="17" t="s">
        <v>2321</v>
      </c>
      <c r="C51" s="17" t="s">
        <v>2322</v>
      </c>
      <c r="D51" s="17" t="s">
        <v>564</v>
      </c>
      <c r="E51" s="17">
        <v>2013.4</v>
      </c>
      <c r="F51" s="17" t="s">
        <v>766</v>
      </c>
      <c r="G51" s="17" t="s">
        <v>4896</v>
      </c>
      <c r="H51" s="17">
        <v>7180019692</v>
      </c>
    </row>
    <row r="52" spans="1:8" ht="39.9" customHeight="1" x14ac:dyDescent="0.2">
      <c r="A52" s="57">
        <v>7</v>
      </c>
      <c r="B52" s="17" t="s">
        <v>2323</v>
      </c>
      <c r="C52" s="17" t="s">
        <v>2322</v>
      </c>
      <c r="D52" s="17" t="s">
        <v>564</v>
      </c>
      <c r="E52" s="17">
        <v>2013.4</v>
      </c>
      <c r="F52" s="17" t="s">
        <v>766</v>
      </c>
      <c r="G52" s="17" t="s">
        <v>4897</v>
      </c>
      <c r="H52" s="17">
        <v>7180019700</v>
      </c>
    </row>
    <row r="53" spans="1:8" ht="39.9" customHeight="1" x14ac:dyDescent="0.2">
      <c r="A53" s="57">
        <v>8</v>
      </c>
      <c r="B53" s="17" t="s">
        <v>2324</v>
      </c>
      <c r="C53" s="17" t="s">
        <v>2322</v>
      </c>
      <c r="D53" s="17" t="s">
        <v>564</v>
      </c>
      <c r="E53" s="17">
        <v>2013.4</v>
      </c>
      <c r="F53" s="17" t="s">
        <v>766</v>
      </c>
      <c r="G53" s="17" t="s">
        <v>4898</v>
      </c>
      <c r="H53" s="17">
        <v>7180019718</v>
      </c>
    </row>
    <row r="54" spans="1:8" ht="39.9" customHeight="1" x14ac:dyDescent="0.2">
      <c r="A54" s="57">
        <v>9</v>
      </c>
      <c r="B54" s="17" t="s">
        <v>2325</v>
      </c>
      <c r="C54" s="17" t="s">
        <v>2326</v>
      </c>
      <c r="D54" s="17" t="s">
        <v>564</v>
      </c>
      <c r="E54" s="17">
        <v>2013.4</v>
      </c>
      <c r="F54" s="17" t="s">
        <v>766</v>
      </c>
      <c r="G54" s="17" t="s">
        <v>4899</v>
      </c>
      <c r="H54" s="17">
        <v>7180019726</v>
      </c>
    </row>
    <row r="55" spans="1:8" ht="39.9" customHeight="1" x14ac:dyDescent="0.2">
      <c r="A55" s="57">
        <v>10</v>
      </c>
      <c r="B55" s="17" t="s">
        <v>2327</v>
      </c>
      <c r="C55" s="17" t="s">
        <v>2322</v>
      </c>
      <c r="D55" s="17" t="s">
        <v>564</v>
      </c>
      <c r="E55" s="17">
        <v>2013.4</v>
      </c>
      <c r="F55" s="17" t="s">
        <v>766</v>
      </c>
      <c r="G55" s="17" t="s">
        <v>4900</v>
      </c>
      <c r="H55" s="17">
        <v>7180019734</v>
      </c>
    </row>
    <row r="56" spans="1:8" ht="39.9" customHeight="1" x14ac:dyDescent="0.2">
      <c r="A56" s="57">
        <v>11</v>
      </c>
      <c r="B56" s="17" t="s">
        <v>2328</v>
      </c>
      <c r="C56" s="17" t="s">
        <v>2329</v>
      </c>
      <c r="D56" s="17" t="s">
        <v>243</v>
      </c>
      <c r="E56" s="17">
        <v>1969.11</v>
      </c>
      <c r="F56" s="17" t="s">
        <v>766</v>
      </c>
      <c r="G56" s="17" t="s">
        <v>4901</v>
      </c>
      <c r="H56" s="17">
        <v>7180019742</v>
      </c>
    </row>
    <row r="57" spans="1:8" ht="39.9" customHeight="1" x14ac:dyDescent="0.2">
      <c r="A57" s="57">
        <v>12</v>
      </c>
      <c r="B57" s="17" t="s">
        <v>2330</v>
      </c>
      <c r="C57" s="17" t="s">
        <v>2331</v>
      </c>
      <c r="D57" s="17" t="s">
        <v>243</v>
      </c>
      <c r="E57" s="17">
        <v>1997.11</v>
      </c>
      <c r="F57" s="17" t="s">
        <v>766</v>
      </c>
      <c r="G57" s="17" t="s">
        <v>4902</v>
      </c>
      <c r="H57" s="17">
        <v>7180019759</v>
      </c>
    </row>
    <row r="58" spans="1:8" ht="39.9" customHeight="1" x14ac:dyDescent="0.2">
      <c r="A58" s="57">
        <v>13</v>
      </c>
      <c r="B58" s="17" t="s">
        <v>2332</v>
      </c>
      <c r="C58" s="17" t="s">
        <v>2331</v>
      </c>
      <c r="D58" s="17" t="s">
        <v>243</v>
      </c>
      <c r="E58" s="17">
        <v>2000.1</v>
      </c>
      <c r="F58" s="17" t="s">
        <v>766</v>
      </c>
      <c r="G58" s="17" t="s">
        <v>4903</v>
      </c>
      <c r="H58" s="17">
        <v>7180019767</v>
      </c>
    </row>
    <row r="59" spans="1:8" ht="39.9" customHeight="1" x14ac:dyDescent="0.2">
      <c r="A59" s="57">
        <v>14</v>
      </c>
      <c r="B59" s="17" t="s">
        <v>2333</v>
      </c>
      <c r="C59" s="17" t="s">
        <v>2331</v>
      </c>
      <c r="D59" s="17" t="s">
        <v>243</v>
      </c>
      <c r="E59" s="17">
        <v>2007.1</v>
      </c>
      <c r="F59" s="17" t="s">
        <v>766</v>
      </c>
      <c r="G59" s="17" t="s">
        <v>4904</v>
      </c>
      <c r="H59" s="17">
        <v>7180019775</v>
      </c>
    </row>
    <row r="60" spans="1:8" ht="39.9" customHeight="1" x14ac:dyDescent="0.2">
      <c r="A60" s="57">
        <v>15</v>
      </c>
      <c r="B60" s="17" t="s">
        <v>2334</v>
      </c>
      <c r="C60" s="17" t="s">
        <v>2335</v>
      </c>
      <c r="D60" s="17" t="s">
        <v>1335</v>
      </c>
      <c r="E60" s="17">
        <v>2001.4</v>
      </c>
      <c r="F60" s="17" t="s">
        <v>766</v>
      </c>
      <c r="G60" s="17" t="s">
        <v>4905</v>
      </c>
      <c r="H60" s="17">
        <v>7180019783</v>
      </c>
    </row>
    <row r="61" spans="1:8" ht="39.9" customHeight="1" x14ac:dyDescent="0.2">
      <c r="A61" s="57">
        <v>16</v>
      </c>
      <c r="B61" s="17" t="s">
        <v>2336</v>
      </c>
      <c r="C61" s="17" t="s">
        <v>2337</v>
      </c>
      <c r="D61" s="17" t="s">
        <v>1335</v>
      </c>
      <c r="E61" s="17">
        <v>2001.4</v>
      </c>
      <c r="F61" s="17" t="s">
        <v>766</v>
      </c>
      <c r="G61" s="17" t="s">
        <v>4906</v>
      </c>
      <c r="H61" s="17">
        <v>7180019791</v>
      </c>
    </row>
    <row r="62" spans="1:8" ht="39.9" customHeight="1" x14ac:dyDescent="0.2">
      <c r="A62" s="57">
        <v>17</v>
      </c>
      <c r="B62" s="17" t="s">
        <v>2338</v>
      </c>
      <c r="C62" s="17" t="s">
        <v>2339</v>
      </c>
      <c r="D62" s="17" t="s">
        <v>2340</v>
      </c>
      <c r="E62" s="17">
        <v>1995.3</v>
      </c>
      <c r="F62" s="17" t="s">
        <v>766</v>
      </c>
      <c r="G62" s="17" t="s">
        <v>4907</v>
      </c>
      <c r="H62" s="17">
        <v>7180019809</v>
      </c>
    </row>
    <row r="63" spans="1:8" ht="39.9" customHeight="1" x14ac:dyDescent="0.2">
      <c r="A63" s="57">
        <v>18</v>
      </c>
      <c r="B63" s="17" t="s">
        <v>2341</v>
      </c>
      <c r="C63" s="17" t="s">
        <v>2342</v>
      </c>
      <c r="D63" s="17" t="s">
        <v>2343</v>
      </c>
      <c r="E63" s="17">
        <v>1999.1</v>
      </c>
      <c r="F63" s="17" t="s">
        <v>766</v>
      </c>
      <c r="G63" s="17" t="s">
        <v>4908</v>
      </c>
      <c r="H63" s="17">
        <v>7180019817</v>
      </c>
    </row>
    <row r="64" spans="1:8" ht="39.9" customHeight="1" x14ac:dyDescent="0.2">
      <c r="A64" s="57">
        <v>19</v>
      </c>
      <c r="B64" s="17" t="s">
        <v>2344</v>
      </c>
      <c r="C64" s="17" t="s">
        <v>2345</v>
      </c>
      <c r="D64" s="17" t="s">
        <v>179</v>
      </c>
      <c r="E64" s="17">
        <v>2004.6</v>
      </c>
      <c r="F64" s="17" t="s">
        <v>766</v>
      </c>
      <c r="G64" s="17" t="s">
        <v>4909</v>
      </c>
      <c r="H64" s="17">
        <v>7180019825</v>
      </c>
    </row>
    <row r="65" spans="1:8" ht="39.9" customHeight="1" x14ac:dyDescent="0.2">
      <c r="A65" s="57">
        <v>20</v>
      </c>
      <c r="B65" s="17" t="s">
        <v>2346</v>
      </c>
      <c r="C65" s="17" t="s">
        <v>2347</v>
      </c>
      <c r="D65" s="17" t="s">
        <v>299</v>
      </c>
      <c r="E65" s="17">
        <v>2006.11</v>
      </c>
      <c r="F65" s="17" t="s">
        <v>766</v>
      </c>
      <c r="G65" s="17" t="s">
        <v>4910</v>
      </c>
      <c r="H65" s="17">
        <v>7180019833</v>
      </c>
    </row>
    <row r="66" spans="1:8" ht="39.9" customHeight="1" x14ac:dyDescent="0.2">
      <c r="A66" s="57">
        <v>21</v>
      </c>
      <c r="B66" s="17" t="s">
        <v>2348</v>
      </c>
      <c r="C66" s="17" t="s">
        <v>2349</v>
      </c>
      <c r="D66" s="17" t="s">
        <v>259</v>
      </c>
      <c r="E66" s="17">
        <v>2004.12</v>
      </c>
      <c r="F66" s="17" t="s">
        <v>766</v>
      </c>
      <c r="G66" s="17" t="s">
        <v>4911</v>
      </c>
      <c r="H66" s="17">
        <v>7180019841</v>
      </c>
    </row>
    <row r="67" spans="1:8" ht="39.9" customHeight="1" x14ac:dyDescent="0.2">
      <c r="A67" s="57">
        <v>22</v>
      </c>
      <c r="B67" s="17" t="s">
        <v>2350</v>
      </c>
      <c r="C67" s="17" t="s">
        <v>2351</v>
      </c>
      <c r="D67" s="17" t="s">
        <v>156</v>
      </c>
      <c r="E67" s="17">
        <v>2003.6</v>
      </c>
      <c r="F67" s="17" t="s">
        <v>766</v>
      </c>
      <c r="G67" s="17" t="s">
        <v>4912</v>
      </c>
      <c r="H67" s="17">
        <v>7180019858</v>
      </c>
    </row>
    <row r="68" spans="1:8" ht="39.9" customHeight="1" x14ac:dyDescent="0.2">
      <c r="A68" s="57">
        <v>23</v>
      </c>
      <c r="B68" s="17" t="s">
        <v>2352</v>
      </c>
      <c r="C68" s="17" t="s">
        <v>2353</v>
      </c>
      <c r="D68" s="17" t="s">
        <v>1362</v>
      </c>
      <c r="E68" s="17">
        <v>1994.3</v>
      </c>
      <c r="F68" s="17" t="s">
        <v>766</v>
      </c>
      <c r="G68" s="17" t="s">
        <v>4913</v>
      </c>
      <c r="H68" s="17">
        <v>7180019866</v>
      </c>
    </row>
    <row r="69" spans="1:8" ht="39.9" customHeight="1" x14ac:dyDescent="0.2">
      <c r="A69" s="57">
        <v>24</v>
      </c>
      <c r="B69" s="17" t="s">
        <v>2354</v>
      </c>
      <c r="C69" s="17" t="s">
        <v>2355</v>
      </c>
      <c r="D69" s="17" t="s">
        <v>153</v>
      </c>
      <c r="E69" s="17">
        <v>1967.1</v>
      </c>
      <c r="F69" s="17" t="s">
        <v>766</v>
      </c>
      <c r="G69" s="17" t="s">
        <v>4914</v>
      </c>
      <c r="H69" s="17">
        <v>7180019874</v>
      </c>
    </row>
    <row r="70" spans="1:8" ht="39.9" customHeight="1" x14ac:dyDescent="0.2">
      <c r="A70" s="57">
        <v>25</v>
      </c>
      <c r="B70" s="17" t="s">
        <v>2356</v>
      </c>
      <c r="C70" s="17" t="s">
        <v>2357</v>
      </c>
      <c r="D70" s="17" t="s">
        <v>243</v>
      </c>
      <c r="E70" s="17">
        <v>2012.4</v>
      </c>
      <c r="F70" s="17" t="s">
        <v>766</v>
      </c>
      <c r="G70" s="17" t="s">
        <v>4915</v>
      </c>
      <c r="H70" s="17">
        <v>7180019882</v>
      </c>
    </row>
    <row r="71" spans="1:8" ht="39.9" customHeight="1" x14ac:dyDescent="0.2">
      <c r="A71" s="57">
        <v>26</v>
      </c>
      <c r="B71" s="17" t="s">
        <v>2358</v>
      </c>
      <c r="C71" s="17" t="s">
        <v>2359</v>
      </c>
      <c r="D71" s="17" t="s">
        <v>153</v>
      </c>
      <c r="E71" s="17">
        <v>1976.12</v>
      </c>
      <c r="F71" s="17" t="s">
        <v>766</v>
      </c>
      <c r="G71" s="17" t="s">
        <v>4916</v>
      </c>
      <c r="H71" s="17">
        <v>7180019890</v>
      </c>
    </row>
    <row r="72" spans="1:8" ht="39.9" customHeight="1" x14ac:dyDescent="0.2">
      <c r="A72" s="57">
        <v>27</v>
      </c>
      <c r="B72" s="17" t="s">
        <v>2360</v>
      </c>
      <c r="C72" s="17" t="s">
        <v>2361</v>
      </c>
      <c r="D72" s="17" t="s">
        <v>2362</v>
      </c>
      <c r="E72" s="17">
        <v>2006.5</v>
      </c>
      <c r="F72" s="17" t="s">
        <v>766</v>
      </c>
      <c r="G72" s="17" t="s">
        <v>4917</v>
      </c>
      <c r="H72" s="17">
        <v>7180019908</v>
      </c>
    </row>
    <row r="73" spans="1:8" ht="39.9" customHeight="1" x14ac:dyDescent="0.2">
      <c r="A73" s="57">
        <v>28</v>
      </c>
      <c r="B73" s="17" t="s">
        <v>2363</v>
      </c>
      <c r="C73" s="17" t="s">
        <v>2364</v>
      </c>
      <c r="D73" s="17" t="s">
        <v>2362</v>
      </c>
      <c r="E73" s="17">
        <v>2005.2</v>
      </c>
      <c r="F73" s="17" t="s">
        <v>766</v>
      </c>
      <c r="G73" s="17" t="s">
        <v>4918</v>
      </c>
      <c r="H73" s="17">
        <v>7180019916</v>
      </c>
    </row>
    <row r="74" spans="1:8" ht="39.9" customHeight="1" x14ac:dyDescent="0.2">
      <c r="A74" s="57">
        <v>29</v>
      </c>
      <c r="B74" s="17" t="s">
        <v>2365</v>
      </c>
      <c r="C74" s="17" t="s">
        <v>2366</v>
      </c>
      <c r="D74" s="17" t="s">
        <v>156</v>
      </c>
      <c r="E74" s="17">
        <v>2013.3</v>
      </c>
      <c r="F74" s="17" t="s">
        <v>766</v>
      </c>
      <c r="G74" s="17" t="s">
        <v>4919</v>
      </c>
      <c r="H74" s="17">
        <v>7180019924</v>
      </c>
    </row>
    <row r="75" spans="1:8" ht="39.9" customHeight="1" x14ac:dyDescent="0.2">
      <c r="A75" s="57">
        <v>30</v>
      </c>
      <c r="B75" s="17" t="s">
        <v>2367</v>
      </c>
      <c r="C75" s="17" t="s">
        <v>2359</v>
      </c>
      <c r="D75" s="17" t="s">
        <v>153</v>
      </c>
      <c r="E75" s="17">
        <v>1976.7</v>
      </c>
      <c r="F75" s="17" t="s">
        <v>766</v>
      </c>
      <c r="G75" s="17" t="s">
        <v>4920</v>
      </c>
      <c r="H75" s="17">
        <v>7180019932</v>
      </c>
    </row>
    <row r="76" spans="1:8" ht="39.9" customHeight="1" x14ac:dyDescent="0.2">
      <c r="A76" s="57">
        <v>31</v>
      </c>
      <c r="B76" s="17" t="s">
        <v>2368</v>
      </c>
      <c r="C76" s="17" t="s">
        <v>2357</v>
      </c>
      <c r="D76" s="17" t="s">
        <v>2369</v>
      </c>
      <c r="E76" s="17">
        <v>2003.1</v>
      </c>
      <c r="F76" s="17" t="s">
        <v>766</v>
      </c>
      <c r="G76" s="17" t="s">
        <v>4921</v>
      </c>
      <c r="H76" s="17">
        <v>7180019940</v>
      </c>
    </row>
    <row r="77" spans="1:8" ht="39.9" customHeight="1" x14ac:dyDescent="0.2">
      <c r="A77" s="57">
        <v>32</v>
      </c>
      <c r="B77" s="17" t="s">
        <v>2370</v>
      </c>
      <c r="C77" s="17" t="s">
        <v>2371</v>
      </c>
      <c r="D77" s="17" t="s">
        <v>137</v>
      </c>
      <c r="E77" s="17">
        <v>2011.2</v>
      </c>
      <c r="F77" s="17" t="s">
        <v>766</v>
      </c>
      <c r="G77" s="17" t="s">
        <v>4922</v>
      </c>
      <c r="H77" s="17">
        <v>7180019957</v>
      </c>
    </row>
    <row r="78" spans="1:8" ht="39.9" customHeight="1" x14ac:dyDescent="0.2">
      <c r="A78" s="57">
        <v>33</v>
      </c>
      <c r="B78" s="17" t="s">
        <v>2372</v>
      </c>
      <c r="C78" s="17" t="s">
        <v>2373</v>
      </c>
      <c r="D78" s="17" t="s">
        <v>243</v>
      </c>
      <c r="E78" s="17">
        <v>2009.6</v>
      </c>
      <c r="F78" s="17" t="s">
        <v>766</v>
      </c>
      <c r="G78" s="17" t="s">
        <v>4923</v>
      </c>
      <c r="H78" s="17">
        <v>7180019965</v>
      </c>
    </row>
    <row r="79" spans="1:8" ht="39.9" customHeight="1" x14ac:dyDescent="0.2">
      <c r="A79" s="57">
        <v>34</v>
      </c>
      <c r="B79" s="17" t="s">
        <v>2374</v>
      </c>
      <c r="C79" s="17" t="s">
        <v>2375</v>
      </c>
      <c r="D79" s="17" t="s">
        <v>137</v>
      </c>
      <c r="E79" s="17">
        <v>2011.2</v>
      </c>
      <c r="F79" s="17" t="s">
        <v>766</v>
      </c>
      <c r="G79" s="17" t="s">
        <v>4924</v>
      </c>
      <c r="H79" s="17">
        <v>7180019973</v>
      </c>
    </row>
    <row r="80" spans="1:8" ht="39.9" customHeight="1" x14ac:dyDescent="0.2">
      <c r="A80" s="57">
        <v>35</v>
      </c>
      <c r="B80" s="17" t="s">
        <v>2376</v>
      </c>
      <c r="C80" s="17" t="s">
        <v>2355</v>
      </c>
      <c r="D80" s="17" t="s">
        <v>153</v>
      </c>
      <c r="E80" s="17">
        <v>2010.4</v>
      </c>
      <c r="F80" s="17" t="s">
        <v>766</v>
      </c>
      <c r="G80" s="17" t="s">
        <v>4925</v>
      </c>
      <c r="H80" s="17">
        <v>7180019981</v>
      </c>
    </row>
    <row r="81" spans="1:8" ht="39.9" customHeight="1" x14ac:dyDescent="0.2">
      <c r="A81" s="57">
        <v>36</v>
      </c>
      <c r="B81" s="17" t="s">
        <v>2377</v>
      </c>
      <c r="C81" s="17" t="s">
        <v>2261</v>
      </c>
      <c r="D81" s="17" t="s">
        <v>153</v>
      </c>
      <c r="E81" s="17">
        <v>1994.6</v>
      </c>
      <c r="F81" s="17" t="s">
        <v>766</v>
      </c>
      <c r="G81" s="17" t="s">
        <v>4926</v>
      </c>
      <c r="H81" s="17">
        <v>7180019999</v>
      </c>
    </row>
    <row r="82" spans="1:8" ht="39.9" customHeight="1" x14ac:dyDescent="0.2">
      <c r="A82" s="57">
        <v>37</v>
      </c>
      <c r="B82" s="17" t="s">
        <v>2378</v>
      </c>
      <c r="C82" s="17" t="s">
        <v>2379</v>
      </c>
      <c r="D82" s="17" t="s">
        <v>269</v>
      </c>
      <c r="E82" s="17">
        <v>1989.6</v>
      </c>
      <c r="F82" s="17" t="s">
        <v>766</v>
      </c>
      <c r="G82" s="17" t="s">
        <v>4927</v>
      </c>
      <c r="H82" s="17">
        <v>7180020005</v>
      </c>
    </row>
    <row r="83" spans="1:8" ht="39.9" customHeight="1" x14ac:dyDescent="0.2">
      <c r="A83" s="57">
        <v>38</v>
      </c>
      <c r="B83" s="17" t="s">
        <v>2380</v>
      </c>
      <c r="C83" s="17" t="s">
        <v>2381</v>
      </c>
      <c r="D83" s="17" t="s">
        <v>2343</v>
      </c>
      <c r="E83" s="17">
        <v>2001.12</v>
      </c>
      <c r="F83" s="17" t="s">
        <v>766</v>
      </c>
      <c r="G83" s="17" t="s">
        <v>4928</v>
      </c>
      <c r="H83" s="17">
        <v>7180020013</v>
      </c>
    </row>
    <row r="84" spans="1:8" ht="39.9" customHeight="1" x14ac:dyDescent="0.2">
      <c r="B84" s="192" t="s">
        <v>13074</v>
      </c>
    </row>
    <row r="85" spans="1:8" ht="39.9" customHeight="1" thickBot="1" x14ac:dyDescent="0.25">
      <c r="B85" s="13" t="s">
        <v>5362</v>
      </c>
      <c r="C85" s="13" t="s">
        <v>5363</v>
      </c>
      <c r="D85" s="13" t="s">
        <v>5364</v>
      </c>
      <c r="E85" s="13" t="s">
        <v>5365</v>
      </c>
      <c r="F85" s="13" t="s">
        <v>13153</v>
      </c>
      <c r="G85" s="13" t="s">
        <v>5368</v>
      </c>
      <c r="H85" s="13" t="s">
        <v>5367</v>
      </c>
    </row>
    <row r="86" spans="1:8" ht="39.9" customHeight="1" thickTop="1" x14ac:dyDescent="0.2">
      <c r="A86" s="57">
        <v>1</v>
      </c>
      <c r="B86" s="17" t="s">
        <v>13058</v>
      </c>
      <c r="C86" s="240" t="s">
        <v>13064</v>
      </c>
      <c r="D86" s="240" t="s">
        <v>13065</v>
      </c>
      <c r="E86" s="240" t="s">
        <v>11536</v>
      </c>
      <c r="F86" s="240" t="s">
        <v>13154</v>
      </c>
      <c r="G86" s="237" t="s">
        <v>13155</v>
      </c>
      <c r="H86" s="237">
        <v>1123888792</v>
      </c>
    </row>
    <row r="87" spans="1:8" ht="39.9" customHeight="1" x14ac:dyDescent="0.2">
      <c r="A87" s="57">
        <v>2</v>
      </c>
      <c r="B87" s="17" t="s">
        <v>13059</v>
      </c>
      <c r="C87" s="240" t="s">
        <v>13066</v>
      </c>
      <c r="D87" s="240" t="s">
        <v>233</v>
      </c>
      <c r="E87" s="240" t="s">
        <v>11446</v>
      </c>
      <c r="F87" s="240" t="s">
        <v>13156</v>
      </c>
      <c r="G87" s="237" t="s">
        <v>13157</v>
      </c>
      <c r="H87" s="237" t="s">
        <v>13158</v>
      </c>
    </row>
    <row r="88" spans="1:8" ht="39.9" customHeight="1" x14ac:dyDescent="0.2">
      <c r="A88" s="57">
        <v>3</v>
      </c>
      <c r="B88" s="17" t="s">
        <v>13060</v>
      </c>
      <c r="C88" s="240" t="s">
        <v>13067</v>
      </c>
      <c r="D88" s="240" t="s">
        <v>168</v>
      </c>
      <c r="E88" s="240" t="s">
        <v>11536</v>
      </c>
      <c r="F88" s="240" t="s">
        <v>13159</v>
      </c>
      <c r="G88" s="237" t="s">
        <v>13160</v>
      </c>
      <c r="H88" s="237" t="s">
        <v>13161</v>
      </c>
    </row>
    <row r="89" spans="1:8" ht="39.9" customHeight="1" x14ac:dyDescent="0.2">
      <c r="A89" s="57">
        <v>4</v>
      </c>
      <c r="B89" s="17" t="s">
        <v>13061</v>
      </c>
      <c r="C89" s="240" t="s">
        <v>13068</v>
      </c>
      <c r="D89" s="240" t="s">
        <v>269</v>
      </c>
      <c r="E89" s="240" t="s">
        <v>8769</v>
      </c>
      <c r="F89" s="240" t="s">
        <v>13162</v>
      </c>
      <c r="G89" s="237" t="s">
        <v>13163</v>
      </c>
      <c r="H89" s="237" t="s">
        <v>13164</v>
      </c>
    </row>
    <row r="90" spans="1:8" ht="39.9" customHeight="1" x14ac:dyDescent="0.2">
      <c r="A90" s="57">
        <v>5</v>
      </c>
      <c r="B90" s="17" t="s">
        <v>13062</v>
      </c>
      <c r="C90" s="240" t="s">
        <v>13069</v>
      </c>
      <c r="D90" s="240" t="s">
        <v>13070</v>
      </c>
      <c r="E90" s="240" t="s">
        <v>11539</v>
      </c>
      <c r="F90" s="240" t="s">
        <v>13165</v>
      </c>
      <c r="G90" s="237" t="s">
        <v>13166</v>
      </c>
      <c r="H90" s="237" t="s">
        <v>13167</v>
      </c>
    </row>
    <row r="91" spans="1:8" ht="39.9" customHeight="1" x14ac:dyDescent="0.2">
      <c r="A91" s="57">
        <v>6</v>
      </c>
      <c r="B91" s="17" t="s">
        <v>13063</v>
      </c>
      <c r="C91" s="240" t="s">
        <v>13071</v>
      </c>
      <c r="D91" s="240" t="s">
        <v>589</v>
      </c>
      <c r="E91" s="240" t="s">
        <v>11531</v>
      </c>
      <c r="F91" s="240" t="s">
        <v>13168</v>
      </c>
      <c r="G91" s="237" t="s">
        <v>13169</v>
      </c>
      <c r="H91" s="237" t="s">
        <v>13170</v>
      </c>
    </row>
  </sheetData>
  <phoneticPr fontId="5"/>
  <pageMargins left="0.23622047244094491" right="0.23622047244094491" top="0.74803149606299213" bottom="0.74803149606299213" header="0.31496062992125984" footer="0.31496062992125984"/>
  <pageSetup paperSize="9" scale="65" fitToHeight="0" orientation="portrait" verticalDpi="300" r:id="rId1"/>
  <headerFooter>
    <oddHeader>&amp;C&amp;"-,太字"&amp;18特別貸出用図書セット(朝の読書用セット　昔話（低学年以上用）)</oddHeader>
  </headerFooter>
  <rowBreaks count="2" manualBreakCount="2">
    <brk id="43" max="16383" man="1"/>
    <brk id="83" max="16383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theme="4"/>
  </sheetPr>
  <dimension ref="A1:H88"/>
  <sheetViews>
    <sheetView view="pageBreakPreview" zoomScale="80" zoomScaleNormal="70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5" style="57" customWidth="1"/>
    <col min="6" max="6" width="14.21875" style="57" bestFit="1" customWidth="1"/>
    <col min="7" max="7" width="19" style="57" bestFit="1" customWidth="1"/>
    <col min="8" max="8" width="16.77734375" style="57" bestFit="1" customWidth="1"/>
    <col min="9" max="16384" width="12.6640625" style="231"/>
  </cols>
  <sheetData>
    <row r="1" spans="1:8" ht="39.9" customHeight="1" x14ac:dyDescent="0.2">
      <c r="A1" s="93"/>
      <c r="B1" s="173" t="s">
        <v>16493</v>
      </c>
      <c r="C1" s="173"/>
      <c r="D1" s="173"/>
      <c r="E1" s="173"/>
      <c r="F1" s="173"/>
      <c r="G1" s="173"/>
      <c r="H1" s="173"/>
    </row>
    <row r="2" spans="1:8" ht="39.9" customHeight="1" x14ac:dyDescent="0.2">
      <c r="B2" s="477" t="s">
        <v>9362</v>
      </c>
      <c r="C2" s="477"/>
      <c r="D2" s="477"/>
      <c r="E2" s="477"/>
      <c r="F2" s="477"/>
      <c r="G2" s="477"/>
      <c r="H2" s="477"/>
    </row>
    <row r="3" spans="1:8" ht="39.9" customHeight="1" thickBot="1" x14ac:dyDescent="0.25">
      <c r="B3" s="13" t="s">
        <v>5362</v>
      </c>
      <c r="C3" s="13"/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60" t="s">
        <v>9363</v>
      </c>
      <c r="C4" s="60" t="s">
        <v>9364</v>
      </c>
      <c r="D4" s="60" t="s">
        <v>9365</v>
      </c>
      <c r="E4" s="17">
        <v>1979.4</v>
      </c>
      <c r="F4" s="146"/>
      <c r="G4" s="323" t="s">
        <v>9366</v>
      </c>
      <c r="H4" s="85">
        <v>1123850578</v>
      </c>
    </row>
    <row r="5" spans="1:8" ht="39.9" customHeight="1" x14ac:dyDescent="0.2">
      <c r="A5" s="57">
        <v>2</v>
      </c>
      <c r="B5" s="7" t="s">
        <v>9367</v>
      </c>
      <c r="C5" s="147" t="s">
        <v>9368</v>
      </c>
      <c r="D5" s="7" t="s">
        <v>564</v>
      </c>
      <c r="E5" s="17">
        <v>2001.6</v>
      </c>
      <c r="F5" s="17"/>
      <c r="G5" s="323" t="s">
        <v>9369</v>
      </c>
      <c r="H5" s="87">
        <v>1123850735</v>
      </c>
    </row>
    <row r="6" spans="1:8" ht="39.9" customHeight="1" x14ac:dyDescent="0.2">
      <c r="A6" s="57">
        <v>3</v>
      </c>
      <c r="B6" s="17" t="s">
        <v>9370</v>
      </c>
      <c r="C6" s="17" t="s">
        <v>9371</v>
      </c>
      <c r="D6" s="17" t="s">
        <v>564</v>
      </c>
      <c r="E6" s="17">
        <v>1999.9</v>
      </c>
      <c r="F6" s="17"/>
      <c r="G6" s="323" t="s">
        <v>9372</v>
      </c>
      <c r="H6" s="87">
        <v>1123850727</v>
      </c>
    </row>
    <row r="7" spans="1:8" ht="39.9" customHeight="1" x14ac:dyDescent="0.2">
      <c r="A7" s="57">
        <v>4</v>
      </c>
      <c r="B7" s="17" t="s">
        <v>9373</v>
      </c>
      <c r="C7" s="17" t="s">
        <v>9374</v>
      </c>
      <c r="D7" s="17" t="s">
        <v>2311</v>
      </c>
      <c r="E7" s="17">
        <v>1977.2</v>
      </c>
      <c r="F7" s="17"/>
      <c r="G7" s="323" t="s">
        <v>9375</v>
      </c>
      <c r="H7" s="87">
        <v>1123850883</v>
      </c>
    </row>
    <row r="8" spans="1:8" ht="39.9" customHeight="1" x14ac:dyDescent="0.2">
      <c r="A8" s="57">
        <v>5</v>
      </c>
      <c r="B8" s="17" t="s">
        <v>9376</v>
      </c>
      <c r="C8" s="17" t="s">
        <v>9377</v>
      </c>
      <c r="D8" s="17" t="s">
        <v>287</v>
      </c>
      <c r="E8" s="414">
        <v>1979.12</v>
      </c>
      <c r="F8" s="17"/>
      <c r="G8" s="323" t="s">
        <v>9378</v>
      </c>
      <c r="H8" s="99">
        <v>1123850693</v>
      </c>
    </row>
    <row r="9" spans="1:8" ht="39.9" customHeight="1" x14ac:dyDescent="0.2">
      <c r="A9" s="57">
        <v>6</v>
      </c>
      <c r="B9" s="17" t="s">
        <v>9379</v>
      </c>
      <c r="C9" s="17" t="s">
        <v>9380</v>
      </c>
      <c r="D9" s="17" t="s">
        <v>153</v>
      </c>
      <c r="E9" s="415">
        <v>2016.8</v>
      </c>
      <c r="F9" s="17"/>
      <c r="G9" s="132" t="s">
        <v>9381</v>
      </c>
      <c r="H9" s="99">
        <v>1123850826</v>
      </c>
    </row>
    <row r="10" spans="1:8" ht="39.9" customHeight="1" x14ac:dyDescent="0.2">
      <c r="A10" s="57">
        <v>7</v>
      </c>
      <c r="B10" s="17" t="s">
        <v>9382</v>
      </c>
      <c r="C10" s="17" t="s">
        <v>9383</v>
      </c>
      <c r="D10" s="17" t="s">
        <v>609</v>
      </c>
      <c r="E10" s="414">
        <v>1979.11</v>
      </c>
      <c r="F10" s="17"/>
      <c r="G10" s="132" t="s">
        <v>9384</v>
      </c>
      <c r="H10" s="87">
        <v>123850776</v>
      </c>
    </row>
    <row r="11" spans="1:8" ht="39.9" customHeight="1" x14ac:dyDescent="0.2">
      <c r="A11" s="57">
        <v>8</v>
      </c>
      <c r="B11" s="17" t="s">
        <v>9385</v>
      </c>
      <c r="C11" s="17" t="s">
        <v>9386</v>
      </c>
      <c r="D11" s="408" t="s">
        <v>153</v>
      </c>
      <c r="E11" s="415">
        <v>2015.6</v>
      </c>
      <c r="F11" s="17"/>
      <c r="G11" s="132" t="s">
        <v>9387</v>
      </c>
      <c r="H11" s="87">
        <v>1123850925</v>
      </c>
    </row>
    <row r="12" spans="1:8" ht="39.9" customHeight="1" x14ac:dyDescent="0.2">
      <c r="A12" s="57">
        <v>9</v>
      </c>
      <c r="B12" s="17" t="s">
        <v>9388</v>
      </c>
      <c r="C12" s="17" t="s">
        <v>9389</v>
      </c>
      <c r="D12" s="17" t="s">
        <v>153</v>
      </c>
      <c r="E12" s="415">
        <v>1998.2</v>
      </c>
      <c r="F12" s="17"/>
      <c r="G12" s="132" t="s">
        <v>9390</v>
      </c>
      <c r="H12" s="87">
        <v>1123850842</v>
      </c>
    </row>
    <row r="13" spans="1:8" ht="39.9" customHeight="1" x14ac:dyDescent="0.2">
      <c r="A13" s="57">
        <v>10</v>
      </c>
      <c r="B13" s="17" t="s">
        <v>9391</v>
      </c>
      <c r="C13" s="17" t="s">
        <v>9392</v>
      </c>
      <c r="D13" s="17" t="s">
        <v>564</v>
      </c>
      <c r="E13" s="416" t="s">
        <v>9393</v>
      </c>
      <c r="F13" s="17"/>
      <c r="G13" s="132" t="s">
        <v>9394</v>
      </c>
      <c r="H13" s="87">
        <v>1123850685</v>
      </c>
    </row>
    <row r="14" spans="1:8" ht="39.9" customHeight="1" x14ac:dyDescent="0.2">
      <c r="B14" s="477" t="s">
        <v>9395</v>
      </c>
      <c r="C14" s="477"/>
    </row>
    <row r="15" spans="1:8" ht="39.9" customHeight="1" thickBot="1" x14ac:dyDescent="0.25">
      <c r="B15" s="13" t="s">
        <v>5362</v>
      </c>
      <c r="C15" s="13"/>
      <c r="D15" s="13" t="s">
        <v>5364</v>
      </c>
      <c r="E15" s="13" t="s">
        <v>5365</v>
      </c>
      <c r="F15" s="13" t="s">
        <v>5366</v>
      </c>
      <c r="G15" s="13" t="s">
        <v>5368</v>
      </c>
      <c r="H15" s="13" t="s">
        <v>5367</v>
      </c>
    </row>
    <row r="16" spans="1:8" ht="39.9" customHeight="1" thickTop="1" x14ac:dyDescent="0.2">
      <c r="A16" s="57">
        <v>1</v>
      </c>
      <c r="B16" s="60" t="s">
        <v>9396</v>
      </c>
      <c r="C16" s="60" t="s">
        <v>9397</v>
      </c>
      <c r="D16" s="60" t="s">
        <v>153</v>
      </c>
      <c r="E16" s="17">
        <v>2010.6</v>
      </c>
      <c r="F16" s="146"/>
      <c r="G16" s="323" t="s">
        <v>9398</v>
      </c>
      <c r="H16" s="85">
        <v>1123850800</v>
      </c>
    </row>
    <row r="17" spans="1:8" ht="39.9" customHeight="1" x14ac:dyDescent="0.2">
      <c r="A17" s="57">
        <v>2</v>
      </c>
      <c r="B17" s="7" t="s">
        <v>9399</v>
      </c>
      <c r="C17" s="147" t="s">
        <v>9356</v>
      </c>
      <c r="D17" s="7" t="s">
        <v>153</v>
      </c>
      <c r="E17" s="17">
        <v>2012.3</v>
      </c>
      <c r="F17" s="17"/>
      <c r="G17" s="323" t="s">
        <v>9369</v>
      </c>
      <c r="H17" s="87">
        <v>1123850867</v>
      </c>
    </row>
    <row r="18" spans="1:8" ht="39.9" customHeight="1" x14ac:dyDescent="0.2">
      <c r="A18" s="57">
        <v>3</v>
      </c>
      <c r="B18" s="17" t="s">
        <v>660</v>
      </c>
      <c r="C18" s="17" t="s">
        <v>661</v>
      </c>
      <c r="D18" s="17" t="s">
        <v>179</v>
      </c>
      <c r="E18" s="17">
        <v>2013.7</v>
      </c>
      <c r="F18" s="17"/>
      <c r="G18" s="323" t="s">
        <v>9400</v>
      </c>
      <c r="H18" s="87">
        <v>1123850651</v>
      </c>
    </row>
    <row r="19" spans="1:8" ht="39.9" customHeight="1" x14ac:dyDescent="0.2">
      <c r="A19" s="57">
        <v>4</v>
      </c>
      <c r="B19" s="17" t="s">
        <v>9401</v>
      </c>
      <c r="C19" s="17" t="s">
        <v>9402</v>
      </c>
      <c r="D19" s="17" t="s">
        <v>153</v>
      </c>
      <c r="E19" s="17">
        <v>1992.9</v>
      </c>
      <c r="F19" s="17"/>
      <c r="G19" s="323" t="s">
        <v>9403</v>
      </c>
      <c r="H19" s="87">
        <v>1123850834</v>
      </c>
    </row>
    <row r="20" spans="1:8" ht="39.9" customHeight="1" x14ac:dyDescent="0.2">
      <c r="A20" s="57">
        <v>5</v>
      </c>
      <c r="B20" s="17" t="s">
        <v>9404</v>
      </c>
      <c r="C20" s="17" t="s">
        <v>9405</v>
      </c>
      <c r="D20" s="17" t="s">
        <v>2311</v>
      </c>
      <c r="E20" s="17">
        <v>2015.2</v>
      </c>
      <c r="F20" s="17"/>
      <c r="G20" s="323" t="s">
        <v>9406</v>
      </c>
      <c r="H20" s="99">
        <v>1123850784</v>
      </c>
    </row>
    <row r="21" spans="1:8" ht="39.9" customHeight="1" x14ac:dyDescent="0.2">
      <c r="A21" s="57">
        <v>6</v>
      </c>
      <c r="B21" s="17" t="s">
        <v>9407</v>
      </c>
      <c r="C21" s="17" t="s">
        <v>9408</v>
      </c>
      <c r="D21" s="17" t="s">
        <v>153</v>
      </c>
      <c r="E21" s="17">
        <v>2012.2</v>
      </c>
      <c r="F21" s="17"/>
      <c r="G21" s="323" t="s">
        <v>9409</v>
      </c>
      <c r="H21" s="99">
        <v>1123850818</v>
      </c>
    </row>
    <row r="22" spans="1:8" ht="39.9" customHeight="1" x14ac:dyDescent="0.2">
      <c r="A22" s="57">
        <v>7</v>
      </c>
      <c r="B22" s="17" t="s">
        <v>9410</v>
      </c>
      <c r="C22" s="17" t="s">
        <v>9411</v>
      </c>
      <c r="D22" s="17" t="s">
        <v>156</v>
      </c>
      <c r="E22" s="414">
        <v>2010.1</v>
      </c>
      <c r="F22" s="17"/>
      <c r="G22" s="323" t="s">
        <v>9412</v>
      </c>
      <c r="H22" s="87">
        <v>1123850644</v>
      </c>
    </row>
    <row r="23" spans="1:8" ht="39.9" customHeight="1" x14ac:dyDescent="0.2">
      <c r="A23" s="57">
        <v>8</v>
      </c>
      <c r="B23" s="17" t="s">
        <v>9413</v>
      </c>
      <c r="C23" s="17" t="s">
        <v>9414</v>
      </c>
      <c r="D23" s="408" t="s">
        <v>307</v>
      </c>
      <c r="E23" s="415">
        <v>2015.6</v>
      </c>
      <c r="F23" s="17"/>
      <c r="G23" s="323" t="s">
        <v>9415</v>
      </c>
      <c r="H23" s="87">
        <v>1123850768</v>
      </c>
    </row>
    <row r="24" spans="1:8" ht="39.9" customHeight="1" x14ac:dyDescent="0.2">
      <c r="A24" s="57">
        <v>9</v>
      </c>
      <c r="B24" s="17" t="s">
        <v>9416</v>
      </c>
      <c r="C24" s="17" t="s">
        <v>9417</v>
      </c>
      <c r="D24" s="17" t="s">
        <v>156</v>
      </c>
      <c r="E24" s="415">
        <v>1989.2</v>
      </c>
      <c r="F24" s="17"/>
      <c r="G24" s="323" t="s">
        <v>9418</v>
      </c>
      <c r="H24" s="87">
        <v>1123850719</v>
      </c>
    </row>
    <row r="25" spans="1:8" ht="39.9" customHeight="1" x14ac:dyDescent="0.2">
      <c r="A25" s="57">
        <v>10</v>
      </c>
      <c r="B25" s="17" t="s">
        <v>9419</v>
      </c>
      <c r="C25" s="17" t="s">
        <v>9420</v>
      </c>
      <c r="D25" s="17" t="s">
        <v>143</v>
      </c>
      <c r="E25" s="414">
        <v>2016.11</v>
      </c>
      <c r="F25" s="17"/>
      <c r="G25" s="323" t="s">
        <v>9421</v>
      </c>
      <c r="H25" s="87">
        <v>1123850552</v>
      </c>
    </row>
    <row r="26" spans="1:8" ht="39.9" customHeight="1" x14ac:dyDescent="0.2">
      <c r="B26" s="477" t="s">
        <v>9422</v>
      </c>
      <c r="C26" s="477"/>
    </row>
    <row r="27" spans="1:8" ht="39.9" customHeight="1" thickBot="1" x14ac:dyDescent="0.25">
      <c r="B27" s="13" t="s">
        <v>5362</v>
      </c>
      <c r="C27" s="13"/>
      <c r="D27" s="13" t="s">
        <v>5364</v>
      </c>
      <c r="E27" s="13" t="s">
        <v>5365</v>
      </c>
      <c r="F27" s="13" t="s">
        <v>5366</v>
      </c>
      <c r="G27" s="13" t="s">
        <v>5368</v>
      </c>
      <c r="H27" s="13" t="s">
        <v>5367</v>
      </c>
    </row>
    <row r="28" spans="1:8" ht="39.9" customHeight="1" thickTop="1" x14ac:dyDescent="0.2">
      <c r="A28" s="57">
        <v>1</v>
      </c>
      <c r="B28" s="60" t="s">
        <v>9423</v>
      </c>
      <c r="C28" s="60" t="s">
        <v>9424</v>
      </c>
      <c r="D28" s="60" t="s">
        <v>153</v>
      </c>
      <c r="E28" s="17">
        <v>2010.9</v>
      </c>
      <c r="F28" s="146"/>
      <c r="G28" s="323" t="s">
        <v>9425</v>
      </c>
      <c r="H28" s="85">
        <v>1123850792</v>
      </c>
    </row>
    <row r="29" spans="1:8" ht="39.9" customHeight="1" x14ac:dyDescent="0.2">
      <c r="A29" s="57">
        <v>2</v>
      </c>
      <c r="B29" s="7" t="s">
        <v>9426</v>
      </c>
      <c r="C29" s="147" t="s">
        <v>9427</v>
      </c>
      <c r="D29" s="7" t="s">
        <v>153</v>
      </c>
      <c r="E29" s="17">
        <v>2012.9</v>
      </c>
      <c r="F29" s="17"/>
      <c r="G29" s="323" t="s">
        <v>9428</v>
      </c>
      <c r="H29" s="87">
        <v>1123850917</v>
      </c>
    </row>
    <row r="30" spans="1:8" ht="39.9" customHeight="1" x14ac:dyDescent="0.2">
      <c r="A30" s="57">
        <v>3</v>
      </c>
      <c r="B30" s="17" t="s">
        <v>9429</v>
      </c>
      <c r="C30" s="17" t="s">
        <v>9430</v>
      </c>
      <c r="D30" s="17" t="s">
        <v>137</v>
      </c>
      <c r="E30" s="417">
        <v>2013.1</v>
      </c>
      <c r="F30" s="17"/>
      <c r="G30" s="323" t="s">
        <v>9431</v>
      </c>
      <c r="H30" s="87">
        <v>1123850891</v>
      </c>
    </row>
    <row r="31" spans="1:8" ht="39.9" customHeight="1" x14ac:dyDescent="0.2">
      <c r="A31" s="57">
        <v>4</v>
      </c>
      <c r="B31" s="17" t="s">
        <v>9432</v>
      </c>
      <c r="C31" s="17" t="s">
        <v>9433</v>
      </c>
      <c r="D31" s="17" t="s">
        <v>153</v>
      </c>
      <c r="E31" s="418">
        <v>1997.1</v>
      </c>
      <c r="F31" s="17"/>
      <c r="G31" s="323" t="s">
        <v>9434</v>
      </c>
      <c r="H31" s="87">
        <v>1123850875</v>
      </c>
    </row>
    <row r="32" spans="1:8" ht="39.9" customHeight="1" x14ac:dyDescent="0.2">
      <c r="A32" s="57">
        <v>5</v>
      </c>
      <c r="B32" s="17" t="s">
        <v>9435</v>
      </c>
      <c r="C32" s="17" t="s">
        <v>9436</v>
      </c>
      <c r="D32" s="17" t="s">
        <v>153</v>
      </c>
      <c r="E32" s="17">
        <v>1969.8</v>
      </c>
      <c r="F32" s="17"/>
      <c r="G32" s="323" t="s">
        <v>9437</v>
      </c>
      <c r="H32" s="99">
        <v>1123850750</v>
      </c>
    </row>
    <row r="33" spans="1:8" ht="39.9" customHeight="1" x14ac:dyDescent="0.2">
      <c r="A33" s="57">
        <v>6</v>
      </c>
      <c r="B33" s="17" t="s">
        <v>9438</v>
      </c>
      <c r="C33" s="17" t="s">
        <v>9439</v>
      </c>
      <c r="D33" s="17" t="s">
        <v>204</v>
      </c>
      <c r="E33" s="17">
        <v>2007.12</v>
      </c>
      <c r="F33" s="17"/>
      <c r="G33" s="323" t="s">
        <v>9440</v>
      </c>
      <c r="H33" s="99">
        <v>1123851055</v>
      </c>
    </row>
    <row r="34" spans="1:8" ht="39.9" customHeight="1" x14ac:dyDescent="0.2">
      <c r="A34" s="57">
        <v>7</v>
      </c>
      <c r="B34" s="17" t="s">
        <v>9441</v>
      </c>
      <c r="C34" s="17" t="s">
        <v>9442</v>
      </c>
      <c r="D34" s="17" t="s">
        <v>233</v>
      </c>
      <c r="E34" s="17" t="s">
        <v>9443</v>
      </c>
      <c r="F34" s="17"/>
      <c r="G34" s="323" t="s">
        <v>9444</v>
      </c>
      <c r="H34" s="87">
        <v>1123850941</v>
      </c>
    </row>
    <row r="35" spans="1:8" ht="39.9" customHeight="1" x14ac:dyDescent="0.2">
      <c r="A35" s="57">
        <v>8</v>
      </c>
      <c r="B35" s="17" t="s">
        <v>9445</v>
      </c>
      <c r="C35" s="17" t="s">
        <v>204</v>
      </c>
      <c r="D35" s="408"/>
      <c r="E35" s="17" t="s">
        <v>9446</v>
      </c>
      <c r="F35" s="17"/>
      <c r="G35" s="323" t="s">
        <v>9447</v>
      </c>
      <c r="H35" s="87">
        <v>1123850933</v>
      </c>
    </row>
    <row r="36" spans="1:8" ht="39.9" customHeight="1" x14ac:dyDescent="0.2">
      <c r="A36" s="57">
        <v>9</v>
      </c>
      <c r="B36" s="17" t="s">
        <v>956</v>
      </c>
      <c r="C36" s="17" t="s">
        <v>9448</v>
      </c>
      <c r="D36" s="17" t="s">
        <v>153</v>
      </c>
      <c r="E36" s="415">
        <v>2012.2</v>
      </c>
      <c r="F36" s="17"/>
      <c r="G36" s="323" t="s">
        <v>9449</v>
      </c>
      <c r="H36" s="419">
        <v>1123850909</v>
      </c>
    </row>
    <row r="37" spans="1:8" ht="39.9" customHeight="1" x14ac:dyDescent="0.2">
      <c r="A37" s="57">
        <v>10</v>
      </c>
      <c r="B37" s="17" t="s">
        <v>9450</v>
      </c>
      <c r="C37" s="17" t="s">
        <v>9451</v>
      </c>
      <c r="D37" s="17" t="s">
        <v>204</v>
      </c>
      <c r="E37" s="415">
        <v>2007.2</v>
      </c>
      <c r="F37" s="17"/>
      <c r="G37" s="323" t="s">
        <v>9452</v>
      </c>
      <c r="H37" s="87">
        <v>1123851063</v>
      </c>
    </row>
    <row r="38" spans="1:8" ht="39.9" customHeight="1" x14ac:dyDescent="0.2">
      <c r="B38" s="477" t="s">
        <v>9453</v>
      </c>
      <c r="C38" s="477"/>
    </row>
    <row r="39" spans="1:8" ht="39.9" customHeight="1" thickBot="1" x14ac:dyDescent="0.25">
      <c r="B39" s="13" t="s">
        <v>5362</v>
      </c>
      <c r="C39" s="13"/>
      <c r="D39" s="13" t="s">
        <v>5364</v>
      </c>
      <c r="E39" s="13" t="s">
        <v>5365</v>
      </c>
      <c r="F39" s="13" t="s">
        <v>5366</v>
      </c>
      <c r="G39" s="13" t="s">
        <v>5368</v>
      </c>
      <c r="H39" s="13" t="s">
        <v>5367</v>
      </c>
    </row>
    <row r="40" spans="1:8" ht="39.9" customHeight="1" thickTop="1" x14ac:dyDescent="0.2">
      <c r="A40" s="57">
        <v>1</v>
      </c>
      <c r="B40" s="60" t="s">
        <v>2780</v>
      </c>
      <c r="C40" s="60" t="s">
        <v>9454</v>
      </c>
      <c r="D40" s="60" t="s">
        <v>2730</v>
      </c>
      <c r="E40" s="17">
        <v>1975.12</v>
      </c>
      <c r="F40" s="146"/>
      <c r="G40" s="323" t="s">
        <v>9455</v>
      </c>
      <c r="H40" s="85">
        <v>1123850677</v>
      </c>
    </row>
    <row r="41" spans="1:8" ht="39.9" customHeight="1" x14ac:dyDescent="0.2">
      <c r="A41" s="57">
        <v>2</v>
      </c>
      <c r="B41" s="7" t="s">
        <v>9456</v>
      </c>
      <c r="C41" s="147" t="s">
        <v>9457</v>
      </c>
      <c r="D41" s="7" t="s">
        <v>609</v>
      </c>
      <c r="E41" s="17">
        <v>1988.12</v>
      </c>
      <c r="F41" s="17"/>
      <c r="G41" s="323" t="s">
        <v>9458</v>
      </c>
      <c r="H41" s="87">
        <v>1123850610</v>
      </c>
    </row>
    <row r="42" spans="1:8" ht="39.9" customHeight="1" x14ac:dyDescent="0.2">
      <c r="A42" s="57">
        <v>3</v>
      </c>
      <c r="B42" s="17" t="s">
        <v>9459</v>
      </c>
      <c r="C42" s="17" t="s">
        <v>9460</v>
      </c>
      <c r="D42" s="17" t="s">
        <v>182</v>
      </c>
      <c r="E42" s="17">
        <v>1980.9</v>
      </c>
      <c r="F42" s="17"/>
      <c r="G42" s="323" t="s">
        <v>9461</v>
      </c>
      <c r="H42" s="87">
        <v>1123850560</v>
      </c>
    </row>
    <row r="43" spans="1:8" ht="39.9" customHeight="1" x14ac:dyDescent="0.2">
      <c r="A43" s="57">
        <v>4</v>
      </c>
      <c r="B43" s="17" t="s">
        <v>9462</v>
      </c>
      <c r="C43" s="17" t="s">
        <v>9463</v>
      </c>
      <c r="D43" s="17" t="s">
        <v>156</v>
      </c>
      <c r="E43" s="418">
        <v>2011.2</v>
      </c>
      <c r="F43" s="17"/>
      <c r="G43" s="323" t="s">
        <v>9464</v>
      </c>
      <c r="H43" s="87">
        <v>1123850511</v>
      </c>
    </row>
    <row r="44" spans="1:8" ht="39.9" customHeight="1" x14ac:dyDescent="0.2">
      <c r="A44" s="57">
        <v>5</v>
      </c>
      <c r="B44" s="17" t="s">
        <v>9465</v>
      </c>
      <c r="C44" s="17" t="s">
        <v>9466</v>
      </c>
      <c r="D44" s="17" t="s">
        <v>179</v>
      </c>
      <c r="E44" s="17">
        <v>1991.12</v>
      </c>
      <c r="F44" s="17"/>
      <c r="G44" s="323" t="s">
        <v>9467</v>
      </c>
      <c r="H44" s="99">
        <v>1123850537</v>
      </c>
    </row>
    <row r="45" spans="1:8" ht="39.9" customHeight="1" x14ac:dyDescent="0.2">
      <c r="A45" s="57">
        <v>6</v>
      </c>
      <c r="B45" s="17" t="s">
        <v>9468</v>
      </c>
      <c r="C45" s="17" t="s">
        <v>9469</v>
      </c>
      <c r="D45" s="17" t="s">
        <v>2221</v>
      </c>
      <c r="E45" s="17">
        <v>2005.7</v>
      </c>
      <c r="F45" s="17"/>
      <c r="G45" s="323" t="s">
        <v>9470</v>
      </c>
      <c r="H45" s="99">
        <v>1123850602</v>
      </c>
    </row>
    <row r="46" spans="1:8" ht="39.9" customHeight="1" x14ac:dyDescent="0.2">
      <c r="A46" s="57">
        <v>7</v>
      </c>
      <c r="B46" s="17" t="s">
        <v>9471</v>
      </c>
      <c r="C46" s="17" t="s">
        <v>9472</v>
      </c>
      <c r="D46" s="17" t="s">
        <v>148</v>
      </c>
      <c r="E46" s="17">
        <v>2010.1</v>
      </c>
      <c r="F46" s="17"/>
      <c r="G46" s="323" t="s">
        <v>9473</v>
      </c>
      <c r="H46" s="87">
        <v>1123850669</v>
      </c>
    </row>
    <row r="47" spans="1:8" ht="39.9" customHeight="1" x14ac:dyDescent="0.2">
      <c r="A47" s="57">
        <v>8</v>
      </c>
      <c r="B47" s="17" t="s">
        <v>9474</v>
      </c>
      <c r="C47" s="17" t="s">
        <v>1253</v>
      </c>
      <c r="D47" s="408" t="s">
        <v>564</v>
      </c>
      <c r="E47" s="17" t="s">
        <v>9446</v>
      </c>
      <c r="F47" s="17"/>
      <c r="G47" s="323" t="s">
        <v>9475</v>
      </c>
      <c r="H47" s="87">
        <v>1123850743</v>
      </c>
    </row>
    <row r="48" spans="1:8" ht="39.9" customHeight="1" x14ac:dyDescent="0.2">
      <c r="A48" s="57">
        <v>9</v>
      </c>
      <c r="B48" s="17" t="s">
        <v>9476</v>
      </c>
      <c r="C48" s="17" t="s">
        <v>9477</v>
      </c>
      <c r="D48" s="17" t="s">
        <v>153</v>
      </c>
      <c r="E48" s="415">
        <v>2013.5</v>
      </c>
      <c r="F48" s="17"/>
      <c r="G48" s="323" t="s">
        <v>9478</v>
      </c>
      <c r="H48" s="419">
        <v>1123850859</v>
      </c>
    </row>
    <row r="49" spans="1:8" ht="39.9" customHeight="1" x14ac:dyDescent="0.2">
      <c r="A49" s="57">
        <v>10</v>
      </c>
      <c r="B49" s="17" t="s">
        <v>9479</v>
      </c>
      <c r="C49" s="17" t="s">
        <v>9480</v>
      </c>
      <c r="D49" s="17" t="s">
        <v>156</v>
      </c>
      <c r="E49" s="17">
        <v>1997.11</v>
      </c>
      <c r="F49" s="17"/>
      <c r="G49" s="323" t="s">
        <v>9481</v>
      </c>
      <c r="H49" s="87">
        <v>1123850636</v>
      </c>
    </row>
    <row r="50" spans="1:8" ht="39.9" customHeight="1" x14ac:dyDescent="0.2">
      <c r="B50" s="477" t="s">
        <v>9482</v>
      </c>
      <c r="C50" s="477"/>
      <c r="D50" s="477"/>
      <c r="E50" s="477"/>
    </row>
    <row r="51" spans="1:8" ht="39.9" customHeight="1" thickBot="1" x14ac:dyDescent="0.25">
      <c r="B51" s="13" t="s">
        <v>5362</v>
      </c>
      <c r="C51" s="13"/>
      <c r="D51" s="13" t="s">
        <v>5364</v>
      </c>
      <c r="E51" s="13" t="s">
        <v>5365</v>
      </c>
      <c r="F51" s="13" t="s">
        <v>5366</v>
      </c>
      <c r="G51" s="13" t="s">
        <v>5368</v>
      </c>
      <c r="H51" s="13" t="s">
        <v>5367</v>
      </c>
    </row>
    <row r="52" spans="1:8" ht="39.9" customHeight="1" thickTop="1" x14ac:dyDescent="0.2">
      <c r="A52" s="57">
        <v>1</v>
      </c>
      <c r="B52" s="60" t="s">
        <v>9483</v>
      </c>
      <c r="C52" s="60" t="s">
        <v>9484</v>
      </c>
      <c r="D52" s="60" t="s">
        <v>299</v>
      </c>
      <c r="E52" s="417">
        <v>2016.1</v>
      </c>
      <c r="F52" s="146"/>
      <c r="G52" s="323" t="s">
        <v>9485</v>
      </c>
      <c r="H52" s="85">
        <v>1123850628</v>
      </c>
    </row>
    <row r="53" spans="1:8" ht="39.9" customHeight="1" x14ac:dyDescent="0.2">
      <c r="A53" s="57">
        <v>2</v>
      </c>
      <c r="B53" s="7" t="s">
        <v>9486</v>
      </c>
      <c r="C53" s="147" t="s">
        <v>9487</v>
      </c>
      <c r="D53" s="7" t="s">
        <v>140</v>
      </c>
      <c r="E53" s="17">
        <v>2016.7</v>
      </c>
      <c r="F53" s="17"/>
      <c r="G53" s="323" t="s">
        <v>9488</v>
      </c>
      <c r="H53" s="87">
        <v>11238512469</v>
      </c>
    </row>
    <row r="54" spans="1:8" ht="39.9" customHeight="1" x14ac:dyDescent="0.2">
      <c r="A54" s="57">
        <v>3</v>
      </c>
      <c r="B54" s="17" t="s">
        <v>9489</v>
      </c>
      <c r="C54" s="17" t="s">
        <v>9460</v>
      </c>
      <c r="D54" s="17" t="s">
        <v>9490</v>
      </c>
      <c r="E54" s="17">
        <v>2016.4</v>
      </c>
      <c r="F54" s="17"/>
      <c r="G54" s="323" t="s">
        <v>9491</v>
      </c>
      <c r="H54" s="87">
        <v>1123850982</v>
      </c>
    </row>
    <row r="55" spans="1:8" ht="39.9" customHeight="1" x14ac:dyDescent="0.2">
      <c r="A55" s="57">
        <v>4</v>
      </c>
      <c r="B55" s="17" t="s">
        <v>9492</v>
      </c>
      <c r="C55" s="17" t="s">
        <v>9493</v>
      </c>
      <c r="D55" s="17" t="s">
        <v>9494</v>
      </c>
      <c r="E55" s="418">
        <v>2017.3</v>
      </c>
      <c r="F55" s="17"/>
      <c r="G55" s="323" t="s">
        <v>9495</v>
      </c>
      <c r="H55" s="87">
        <v>1211607401</v>
      </c>
    </row>
    <row r="56" spans="1:8" ht="39.9" customHeight="1" x14ac:dyDescent="0.2">
      <c r="A56" s="57">
        <v>5</v>
      </c>
      <c r="B56" s="17" t="s">
        <v>9496</v>
      </c>
      <c r="C56" s="17" t="s">
        <v>9497</v>
      </c>
      <c r="D56" s="17" t="s">
        <v>238</v>
      </c>
      <c r="E56" s="17">
        <v>2012.4</v>
      </c>
      <c r="F56" s="17"/>
      <c r="G56" s="323" t="s">
        <v>9498</v>
      </c>
      <c r="H56" s="99">
        <v>1123851048</v>
      </c>
    </row>
    <row r="57" spans="1:8" ht="39.9" customHeight="1" x14ac:dyDescent="0.2">
      <c r="A57" s="57">
        <v>6</v>
      </c>
      <c r="B57" s="17" t="s">
        <v>9499</v>
      </c>
      <c r="C57" s="17" t="s">
        <v>9500</v>
      </c>
      <c r="D57" s="17" t="s">
        <v>137</v>
      </c>
      <c r="E57" s="417">
        <v>2014.1</v>
      </c>
      <c r="F57" s="17"/>
      <c r="G57" s="323" t="s">
        <v>9501</v>
      </c>
      <c r="H57" s="99">
        <v>11238512209</v>
      </c>
    </row>
    <row r="58" spans="1:8" ht="39.9" customHeight="1" x14ac:dyDescent="0.2">
      <c r="A58" s="57">
        <v>7</v>
      </c>
      <c r="B58" s="17" t="s">
        <v>9502</v>
      </c>
      <c r="C58" s="17" t="s">
        <v>9503</v>
      </c>
      <c r="D58" s="17" t="s">
        <v>233</v>
      </c>
      <c r="E58" s="417">
        <v>2013.1</v>
      </c>
      <c r="F58" s="17"/>
      <c r="G58" s="323" t="s">
        <v>9504</v>
      </c>
      <c r="H58" s="87">
        <v>1123851089</v>
      </c>
    </row>
    <row r="59" spans="1:8" ht="39.9" customHeight="1" x14ac:dyDescent="0.2">
      <c r="A59" s="57">
        <v>8</v>
      </c>
      <c r="B59" s="17" t="s">
        <v>9505</v>
      </c>
      <c r="C59" s="17" t="s">
        <v>9506</v>
      </c>
      <c r="D59" s="408" t="s">
        <v>579</v>
      </c>
      <c r="E59" s="417">
        <v>2014.12</v>
      </c>
      <c r="F59" s="17"/>
      <c r="G59" s="323" t="s">
        <v>9507</v>
      </c>
      <c r="H59" s="87">
        <v>1123850974</v>
      </c>
    </row>
    <row r="60" spans="1:8" ht="39.9" customHeight="1" x14ac:dyDescent="0.2">
      <c r="A60" s="57">
        <v>9</v>
      </c>
      <c r="B60" s="17" t="s">
        <v>9508</v>
      </c>
      <c r="C60" s="17" t="s">
        <v>9509</v>
      </c>
      <c r="D60" s="17" t="s">
        <v>1373</v>
      </c>
      <c r="E60" s="415">
        <v>2015.2</v>
      </c>
      <c r="F60" s="17"/>
      <c r="G60" s="323" t="s">
        <v>9510</v>
      </c>
      <c r="H60" s="419">
        <v>1123851139</v>
      </c>
    </row>
    <row r="61" spans="1:8" ht="39.9" customHeight="1" x14ac:dyDescent="0.2">
      <c r="B61" s="482" t="s">
        <v>9511</v>
      </c>
      <c r="C61" s="482"/>
      <c r="D61" s="482"/>
    </row>
    <row r="62" spans="1:8" ht="39.9" customHeight="1" thickBot="1" x14ac:dyDescent="0.25">
      <c r="B62" s="13" t="s">
        <v>5362</v>
      </c>
      <c r="C62" s="13"/>
      <c r="D62" s="13" t="s">
        <v>5364</v>
      </c>
      <c r="E62" s="13" t="s">
        <v>5365</v>
      </c>
      <c r="F62" s="13" t="s">
        <v>5366</v>
      </c>
      <c r="G62" s="13" t="s">
        <v>5368</v>
      </c>
      <c r="H62" s="13" t="s">
        <v>5367</v>
      </c>
    </row>
    <row r="63" spans="1:8" ht="39.9" customHeight="1" thickTop="1" x14ac:dyDescent="0.2">
      <c r="A63" s="57">
        <v>1</v>
      </c>
      <c r="B63" s="60" t="s">
        <v>9512</v>
      </c>
      <c r="C63" s="60" t="s">
        <v>9513</v>
      </c>
      <c r="D63" s="60" t="s">
        <v>614</v>
      </c>
      <c r="E63" s="17">
        <v>2017.6</v>
      </c>
      <c r="F63" s="146"/>
      <c r="G63" s="323" t="s">
        <v>9514</v>
      </c>
      <c r="H63" s="85">
        <v>1123850958</v>
      </c>
    </row>
    <row r="64" spans="1:8" ht="39.9" customHeight="1" x14ac:dyDescent="0.2">
      <c r="A64" s="57">
        <v>2</v>
      </c>
      <c r="B64" s="7" t="s">
        <v>9515</v>
      </c>
      <c r="C64" s="147" t="s">
        <v>9516</v>
      </c>
      <c r="D64" s="7" t="s">
        <v>564</v>
      </c>
      <c r="E64" s="17">
        <v>2016.9</v>
      </c>
      <c r="F64" s="17"/>
      <c r="G64" s="323" t="s">
        <v>9517</v>
      </c>
      <c r="H64" s="87">
        <v>1123850594</v>
      </c>
    </row>
    <row r="65" spans="1:8" ht="39.9" customHeight="1" x14ac:dyDescent="0.2">
      <c r="A65" s="57">
        <v>3</v>
      </c>
      <c r="B65" s="17" t="s">
        <v>9518</v>
      </c>
      <c r="C65" s="17" t="s">
        <v>9519</v>
      </c>
      <c r="D65" s="17" t="s">
        <v>156</v>
      </c>
      <c r="E65" s="418">
        <v>2016.4</v>
      </c>
      <c r="F65" s="17"/>
      <c r="G65" s="323" t="s">
        <v>9520</v>
      </c>
      <c r="H65" s="87">
        <v>1123850701</v>
      </c>
    </row>
    <row r="66" spans="1:8" ht="39.9" customHeight="1" x14ac:dyDescent="0.2">
      <c r="A66" s="57">
        <v>4</v>
      </c>
      <c r="B66" s="17" t="s">
        <v>9521</v>
      </c>
      <c r="C66" s="17" t="s">
        <v>9522</v>
      </c>
      <c r="D66" s="17" t="s">
        <v>221</v>
      </c>
      <c r="E66" s="17">
        <v>2015.7</v>
      </c>
      <c r="F66" s="17"/>
      <c r="G66" s="323" t="s">
        <v>9523</v>
      </c>
      <c r="H66" s="99">
        <v>1123851105</v>
      </c>
    </row>
    <row r="67" spans="1:8" ht="39.9" customHeight="1" x14ac:dyDescent="0.2">
      <c r="A67" s="57">
        <v>5</v>
      </c>
      <c r="B67" s="17" t="s">
        <v>9524</v>
      </c>
      <c r="C67" s="17" t="s">
        <v>9525</v>
      </c>
      <c r="D67" s="17" t="s">
        <v>233</v>
      </c>
      <c r="E67" s="17">
        <v>2014.7</v>
      </c>
      <c r="F67" s="17"/>
      <c r="G67" s="323" t="s">
        <v>9526</v>
      </c>
      <c r="H67" s="99">
        <v>11238505869</v>
      </c>
    </row>
    <row r="68" spans="1:8" ht="39.9" customHeight="1" x14ac:dyDescent="0.2">
      <c r="A68" s="57">
        <v>6</v>
      </c>
      <c r="B68" s="17" t="s">
        <v>9527</v>
      </c>
      <c r="C68" s="17" t="s">
        <v>1119</v>
      </c>
      <c r="D68" s="17" t="s">
        <v>1142</v>
      </c>
      <c r="E68" s="417">
        <v>2012.1</v>
      </c>
      <c r="F68" s="17"/>
      <c r="G68" s="323" t="s">
        <v>9528</v>
      </c>
      <c r="H68" s="87">
        <v>1123850990</v>
      </c>
    </row>
    <row r="69" spans="1:8" ht="39.9" customHeight="1" x14ac:dyDescent="0.2">
      <c r="A69" s="57">
        <v>7</v>
      </c>
      <c r="B69" s="17" t="s">
        <v>9529</v>
      </c>
      <c r="C69" s="17" t="s">
        <v>9530</v>
      </c>
      <c r="D69" s="408" t="s">
        <v>143</v>
      </c>
      <c r="E69" s="17">
        <v>2016.3</v>
      </c>
      <c r="F69" s="17"/>
      <c r="G69" s="323" t="s">
        <v>9531</v>
      </c>
      <c r="H69" s="87">
        <v>1123851238</v>
      </c>
    </row>
    <row r="70" spans="1:8" ht="39.9" customHeight="1" x14ac:dyDescent="0.2">
      <c r="A70" s="57">
        <v>8</v>
      </c>
      <c r="B70" s="17" t="s">
        <v>9532</v>
      </c>
      <c r="C70" s="17" t="s">
        <v>9533</v>
      </c>
      <c r="D70" s="17" t="s">
        <v>626</v>
      </c>
      <c r="E70" s="17">
        <v>2011.11</v>
      </c>
      <c r="F70" s="17"/>
      <c r="G70" s="323" t="s">
        <v>9534</v>
      </c>
      <c r="H70" s="419">
        <v>1123851071</v>
      </c>
    </row>
    <row r="71" spans="1:8" ht="39.9" customHeight="1" x14ac:dyDescent="0.2">
      <c r="A71" s="57">
        <v>9</v>
      </c>
      <c r="B71" s="17" t="s">
        <v>9535</v>
      </c>
      <c r="C71" s="17" t="s">
        <v>9536</v>
      </c>
      <c r="D71" s="17" t="s">
        <v>159</v>
      </c>
      <c r="E71" s="17">
        <v>2011.12</v>
      </c>
      <c r="F71" s="17"/>
      <c r="G71" s="323" t="s">
        <v>9537</v>
      </c>
      <c r="H71" s="87">
        <v>1123851261</v>
      </c>
    </row>
    <row r="72" spans="1:8" ht="39.9" customHeight="1" x14ac:dyDescent="0.2">
      <c r="A72" s="57">
        <v>10</v>
      </c>
      <c r="B72" s="7" t="s">
        <v>9538</v>
      </c>
      <c r="C72" s="147" t="s">
        <v>9539</v>
      </c>
      <c r="D72" s="7" t="s">
        <v>233</v>
      </c>
      <c r="E72" s="17">
        <v>2017.2</v>
      </c>
      <c r="F72" s="17"/>
      <c r="G72" s="323" t="s">
        <v>9540</v>
      </c>
      <c r="H72" s="87">
        <v>1123851113</v>
      </c>
    </row>
    <row r="73" spans="1:8" ht="39.9" customHeight="1" x14ac:dyDescent="0.2">
      <c r="A73" s="57">
        <v>11</v>
      </c>
      <c r="B73" s="17" t="s">
        <v>9541</v>
      </c>
      <c r="C73" s="17" t="s">
        <v>9542</v>
      </c>
      <c r="D73" s="17" t="s">
        <v>230</v>
      </c>
      <c r="E73" s="17">
        <v>2016.8</v>
      </c>
      <c r="F73" s="17"/>
      <c r="G73" s="323" t="s">
        <v>9543</v>
      </c>
      <c r="H73" s="87">
        <v>1123851337</v>
      </c>
    </row>
    <row r="74" spans="1:8" ht="39.9" customHeight="1" x14ac:dyDescent="0.2">
      <c r="A74" s="57">
        <v>12</v>
      </c>
      <c r="B74" s="17" t="s">
        <v>9544</v>
      </c>
      <c r="C74" s="17" t="s">
        <v>9545</v>
      </c>
      <c r="D74" s="17" t="s">
        <v>140</v>
      </c>
      <c r="E74" s="418">
        <v>2016.9</v>
      </c>
      <c r="F74" s="17"/>
      <c r="G74" s="323" t="s">
        <v>9546</v>
      </c>
      <c r="H74" s="87">
        <v>1123851196</v>
      </c>
    </row>
    <row r="75" spans="1:8" ht="39.9" customHeight="1" x14ac:dyDescent="0.2">
      <c r="A75" s="57">
        <v>13</v>
      </c>
      <c r="B75" s="17" t="s">
        <v>9547</v>
      </c>
      <c r="C75" s="17" t="s">
        <v>9548</v>
      </c>
      <c r="D75" s="17" t="s">
        <v>140</v>
      </c>
      <c r="E75" s="17">
        <v>2017.6</v>
      </c>
      <c r="F75" s="17"/>
      <c r="G75" s="323" t="s">
        <v>9549</v>
      </c>
      <c r="H75" s="99">
        <v>1123851188</v>
      </c>
    </row>
    <row r="76" spans="1:8" ht="39.9" customHeight="1" x14ac:dyDescent="0.2">
      <c r="A76" s="57">
        <v>14</v>
      </c>
      <c r="B76" s="17" t="s">
        <v>9550</v>
      </c>
      <c r="C76" s="17" t="s">
        <v>9551</v>
      </c>
      <c r="D76" s="17" t="s">
        <v>626</v>
      </c>
      <c r="E76" s="17">
        <v>2016.11</v>
      </c>
      <c r="F76" s="17"/>
      <c r="G76" s="323" t="s">
        <v>9552</v>
      </c>
      <c r="H76" s="99">
        <v>1123851170</v>
      </c>
    </row>
    <row r="77" spans="1:8" ht="39.9" customHeight="1" x14ac:dyDescent="0.2">
      <c r="A77" s="57">
        <v>15</v>
      </c>
      <c r="B77" s="17" t="s">
        <v>9553</v>
      </c>
      <c r="C77" s="17" t="s">
        <v>9554</v>
      </c>
      <c r="D77" s="408" t="s">
        <v>638</v>
      </c>
      <c r="E77" s="17">
        <v>2016.7</v>
      </c>
      <c r="F77" s="17"/>
      <c r="G77" s="323" t="s">
        <v>9555</v>
      </c>
      <c r="H77" s="87">
        <v>1123851204</v>
      </c>
    </row>
    <row r="78" spans="1:8" ht="39.9" customHeight="1" x14ac:dyDescent="0.2">
      <c r="A78" s="57">
        <v>16</v>
      </c>
      <c r="B78" s="17" t="s">
        <v>9556</v>
      </c>
      <c r="C78" s="17" t="s">
        <v>9557</v>
      </c>
      <c r="D78" s="17" t="s">
        <v>233</v>
      </c>
      <c r="E78" s="415">
        <v>2017.4</v>
      </c>
      <c r="F78" s="17"/>
      <c r="G78" s="323" t="s">
        <v>9558</v>
      </c>
      <c r="H78" s="419">
        <v>1123851097</v>
      </c>
    </row>
    <row r="79" spans="1:8" ht="39.9" customHeight="1" x14ac:dyDescent="0.2">
      <c r="A79" s="57">
        <v>17</v>
      </c>
      <c r="B79" s="17" t="s">
        <v>9559</v>
      </c>
      <c r="C79" s="17" t="s">
        <v>9560</v>
      </c>
      <c r="D79" s="17" t="s">
        <v>156</v>
      </c>
      <c r="E79" s="17">
        <v>2017.5</v>
      </c>
      <c r="F79" s="17"/>
      <c r="G79" s="323" t="s">
        <v>9561</v>
      </c>
      <c r="H79" s="87">
        <v>1123851154</v>
      </c>
    </row>
    <row r="80" spans="1:8" ht="39.9" customHeight="1" x14ac:dyDescent="0.2">
      <c r="A80" s="57">
        <v>18</v>
      </c>
      <c r="B80" s="17" t="s">
        <v>9562</v>
      </c>
      <c r="C80" s="17" t="s">
        <v>9563</v>
      </c>
      <c r="D80" s="17" t="s">
        <v>269</v>
      </c>
      <c r="E80" s="17">
        <v>2016.12</v>
      </c>
      <c r="F80" s="17"/>
      <c r="G80" s="323" t="s">
        <v>9564</v>
      </c>
      <c r="H80" s="99">
        <v>1123851022</v>
      </c>
    </row>
    <row r="81" spans="1:8" ht="39.9" customHeight="1" x14ac:dyDescent="0.2">
      <c r="A81" s="57">
        <v>19</v>
      </c>
      <c r="B81" s="17" t="s">
        <v>9565</v>
      </c>
      <c r="C81" s="17" t="s">
        <v>9566</v>
      </c>
      <c r="D81" s="17" t="s">
        <v>159</v>
      </c>
      <c r="E81" s="17">
        <v>2016.9</v>
      </c>
      <c r="F81" s="17"/>
      <c r="G81" s="323" t="s">
        <v>9567</v>
      </c>
      <c r="H81" s="99">
        <v>1123850966</v>
      </c>
    </row>
    <row r="82" spans="1:8" ht="39.9" customHeight="1" x14ac:dyDescent="0.2">
      <c r="A82" s="57">
        <v>20</v>
      </c>
      <c r="B82" s="17" t="s">
        <v>9568</v>
      </c>
      <c r="C82" s="17" t="s">
        <v>9569</v>
      </c>
      <c r="D82" s="17" t="s">
        <v>274</v>
      </c>
      <c r="E82" s="17">
        <v>2016.12</v>
      </c>
      <c r="F82" s="17"/>
      <c r="G82" s="323" t="s">
        <v>9570</v>
      </c>
      <c r="H82" s="87" t="s">
        <v>9571</v>
      </c>
    </row>
    <row r="83" spans="1:8" ht="39.9" customHeight="1" x14ac:dyDescent="0.2">
      <c r="A83" s="57">
        <v>21</v>
      </c>
      <c r="B83" s="17" t="s">
        <v>9572</v>
      </c>
      <c r="C83" s="17" t="s">
        <v>9573</v>
      </c>
      <c r="D83" s="408" t="s">
        <v>156</v>
      </c>
      <c r="E83" s="17">
        <v>2012.9</v>
      </c>
      <c r="F83" s="17"/>
      <c r="G83" s="323" t="s">
        <v>9574</v>
      </c>
      <c r="H83" s="87">
        <v>1123851147</v>
      </c>
    </row>
    <row r="84" spans="1:8" ht="39.9" customHeight="1" x14ac:dyDescent="0.2">
      <c r="A84" s="57">
        <v>22</v>
      </c>
      <c r="B84" s="17" t="s">
        <v>9575</v>
      </c>
      <c r="C84" s="17" t="s">
        <v>9576</v>
      </c>
      <c r="D84" s="17" t="s">
        <v>140</v>
      </c>
      <c r="E84" s="415">
        <v>2016.4</v>
      </c>
      <c r="F84" s="17"/>
      <c r="G84" s="323" t="s">
        <v>9577</v>
      </c>
      <c r="H84" s="419">
        <v>1123851121</v>
      </c>
    </row>
    <row r="85" spans="1:8" ht="39.9" customHeight="1" x14ac:dyDescent="0.2">
      <c r="A85" s="57">
        <v>23</v>
      </c>
      <c r="B85" s="78" t="s">
        <v>9578</v>
      </c>
      <c r="C85" s="78" t="s">
        <v>9579</v>
      </c>
      <c r="D85" s="78" t="s">
        <v>269</v>
      </c>
      <c r="E85" s="417">
        <v>2016.1</v>
      </c>
      <c r="F85" s="78"/>
      <c r="G85" s="323" t="s">
        <v>9580</v>
      </c>
      <c r="H85" s="156">
        <v>1123851279</v>
      </c>
    </row>
    <row r="86" spans="1:8" ht="39.9" customHeight="1" x14ac:dyDescent="0.2">
      <c r="A86" s="57">
        <v>24</v>
      </c>
      <c r="B86" s="17" t="s">
        <v>9581</v>
      </c>
      <c r="C86" s="17" t="s">
        <v>9513</v>
      </c>
      <c r="D86" s="17" t="s">
        <v>287</v>
      </c>
      <c r="E86" s="17">
        <v>2015.11</v>
      </c>
      <c r="F86" s="17"/>
      <c r="G86" s="323" t="s">
        <v>9582</v>
      </c>
      <c r="H86" s="17">
        <v>11238510309</v>
      </c>
    </row>
    <row r="87" spans="1:8" ht="39.9" customHeight="1" x14ac:dyDescent="0.2">
      <c r="A87" s="57">
        <v>25</v>
      </c>
      <c r="B87" s="17" t="s">
        <v>9583</v>
      </c>
      <c r="C87" s="17" t="s">
        <v>9584</v>
      </c>
      <c r="D87" s="17" t="s">
        <v>269</v>
      </c>
      <c r="E87" s="17">
        <v>2017.8</v>
      </c>
      <c r="F87" s="17"/>
      <c r="G87" s="323" t="s">
        <v>9585</v>
      </c>
      <c r="H87" s="17">
        <v>1123851253</v>
      </c>
    </row>
    <row r="88" spans="1:8" ht="39.9" customHeight="1" x14ac:dyDescent="0.2">
      <c r="A88" s="57">
        <v>26</v>
      </c>
      <c r="B88" s="17" t="s">
        <v>9586</v>
      </c>
      <c r="C88" s="17" t="s">
        <v>9587</v>
      </c>
      <c r="D88" s="17" t="s">
        <v>221</v>
      </c>
      <c r="E88" s="17">
        <v>2017.5</v>
      </c>
      <c r="F88" s="17"/>
      <c r="G88" s="323" t="s">
        <v>9588</v>
      </c>
      <c r="H88" s="17">
        <v>11238511629</v>
      </c>
    </row>
  </sheetData>
  <mergeCells count="6">
    <mergeCell ref="B61:D61"/>
    <mergeCell ref="B2:H2"/>
    <mergeCell ref="B14:C14"/>
    <mergeCell ref="B26:C26"/>
    <mergeCell ref="B38:C38"/>
    <mergeCell ref="B50:E50"/>
  </mergeCells>
  <phoneticPr fontId="5"/>
  <pageMargins left="0.7" right="0.7" top="0.75" bottom="0.75" header="0.3" footer="0.3"/>
  <pageSetup paperSize="9" scale="59" orientation="portrait" r:id="rId1"/>
  <rowBreaks count="5" manualBreakCount="5">
    <brk id="13" max="16383" man="1"/>
    <brk id="25" max="16383" man="1"/>
    <brk id="37" max="16383" man="1"/>
    <brk id="49" max="16383" man="1"/>
    <brk id="6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  <pageSetUpPr fitToPage="1"/>
  </sheetPr>
  <dimension ref="A1:I199"/>
  <sheetViews>
    <sheetView tabSelected="1" view="pageBreakPreview" topLeftCell="A182" zoomScale="80" zoomScaleNormal="100" zoomScaleSheetLayoutView="80" workbookViewId="0">
      <selection activeCell="H192" sqref="H192"/>
    </sheetView>
  </sheetViews>
  <sheetFormatPr defaultColWidth="9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4.6640625" style="57" bestFit="1" customWidth="1"/>
    <col min="8" max="8" width="17.6640625" style="57" customWidth="1"/>
    <col min="9" max="16384" width="9" style="4"/>
  </cols>
  <sheetData>
    <row r="1" spans="1:8" s="290" customFormat="1" ht="39.9" customHeight="1" x14ac:dyDescent="0.2">
      <c r="A1" s="192"/>
      <c r="B1" s="192" t="s">
        <v>16484</v>
      </c>
      <c r="C1" s="192"/>
      <c r="D1" s="192"/>
      <c r="E1" s="192"/>
      <c r="F1" s="192"/>
      <c r="G1" s="192"/>
      <c r="H1" s="192"/>
    </row>
    <row r="2" spans="1:8" s="290" customFormat="1" ht="39.9" customHeight="1" x14ac:dyDescent="0.2">
      <c r="A2" s="192"/>
      <c r="B2" s="192" t="s">
        <v>38</v>
      </c>
      <c r="C2" s="192"/>
      <c r="D2" s="192"/>
      <c r="E2" s="192"/>
      <c r="F2" s="192"/>
      <c r="G2" s="192"/>
      <c r="H2" s="192"/>
    </row>
    <row r="3" spans="1:8" s="231" customFormat="1" ht="39.9" customHeight="1" thickBot="1" x14ac:dyDescent="0.25">
      <c r="A3" s="57"/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s="231" customFormat="1" ht="39.9" customHeight="1" thickTop="1" x14ac:dyDescent="0.2">
      <c r="A4" s="57">
        <v>1</v>
      </c>
      <c r="B4" s="60" t="s">
        <v>2728</v>
      </c>
      <c r="C4" s="60" t="s">
        <v>2729</v>
      </c>
      <c r="D4" s="60" t="s">
        <v>2730</v>
      </c>
      <c r="E4" s="60">
        <v>1974.11</v>
      </c>
      <c r="F4" s="60" t="s">
        <v>766</v>
      </c>
      <c r="G4" s="60" t="s">
        <v>4590</v>
      </c>
      <c r="H4" s="60">
        <v>7180017613</v>
      </c>
    </row>
    <row r="5" spans="1:8" s="231" customFormat="1" ht="39.9" customHeight="1" x14ac:dyDescent="0.2">
      <c r="A5" s="57">
        <v>2</v>
      </c>
      <c r="B5" s="17" t="s">
        <v>2731</v>
      </c>
      <c r="C5" s="17" t="s">
        <v>2732</v>
      </c>
      <c r="D5" s="17" t="s">
        <v>179</v>
      </c>
      <c r="E5" s="17">
        <v>1976.9</v>
      </c>
      <c r="F5" s="17" t="s">
        <v>766</v>
      </c>
      <c r="G5" s="17" t="s">
        <v>4591</v>
      </c>
      <c r="H5" s="17">
        <v>7180017621</v>
      </c>
    </row>
    <row r="6" spans="1:8" s="231" customFormat="1" ht="39.9" customHeight="1" x14ac:dyDescent="0.2">
      <c r="A6" s="57">
        <v>3</v>
      </c>
      <c r="B6" s="17" t="s">
        <v>2733</v>
      </c>
      <c r="C6" s="17" t="s">
        <v>2734</v>
      </c>
      <c r="D6" s="17" t="s">
        <v>269</v>
      </c>
      <c r="E6" s="17">
        <v>1979.9</v>
      </c>
      <c r="F6" s="17" t="s">
        <v>766</v>
      </c>
      <c r="G6" s="17" t="s">
        <v>4592</v>
      </c>
      <c r="H6" s="17">
        <v>7180017639</v>
      </c>
    </row>
    <row r="7" spans="1:8" s="231" customFormat="1" ht="39.9" customHeight="1" x14ac:dyDescent="0.2">
      <c r="A7" s="57">
        <v>4</v>
      </c>
      <c r="B7" s="17" t="s">
        <v>2735</v>
      </c>
      <c r="C7" s="17" t="s">
        <v>2858</v>
      </c>
      <c r="D7" s="17" t="s">
        <v>243</v>
      </c>
      <c r="E7" s="17">
        <v>1998.2</v>
      </c>
      <c r="F7" s="17" t="s">
        <v>766</v>
      </c>
      <c r="G7" s="17" t="s">
        <v>4593</v>
      </c>
      <c r="H7" s="17">
        <v>7180017647</v>
      </c>
    </row>
    <row r="8" spans="1:8" s="231" customFormat="1" ht="39.9" customHeight="1" x14ac:dyDescent="0.2">
      <c r="A8" s="57">
        <v>5</v>
      </c>
      <c r="B8" s="17" t="s">
        <v>2736</v>
      </c>
      <c r="C8" s="17" t="s">
        <v>2737</v>
      </c>
      <c r="D8" s="17" t="s">
        <v>243</v>
      </c>
      <c r="E8" s="17">
        <v>1954.4</v>
      </c>
      <c r="F8" s="17" t="s">
        <v>766</v>
      </c>
      <c r="G8" s="17" t="s">
        <v>4594</v>
      </c>
      <c r="H8" s="17">
        <v>7180017654</v>
      </c>
    </row>
    <row r="9" spans="1:8" s="231" customFormat="1" ht="39.9" customHeight="1" x14ac:dyDescent="0.2">
      <c r="A9" s="57">
        <v>6</v>
      </c>
      <c r="B9" s="17" t="s">
        <v>2738</v>
      </c>
      <c r="C9" s="17" t="s">
        <v>2739</v>
      </c>
      <c r="D9" s="17" t="s">
        <v>243</v>
      </c>
      <c r="E9" s="17">
        <v>1954.12</v>
      </c>
      <c r="F9" s="17" t="s">
        <v>766</v>
      </c>
      <c r="G9" s="17" t="s">
        <v>4595</v>
      </c>
      <c r="H9" s="17">
        <v>7180017662</v>
      </c>
    </row>
    <row r="10" spans="1:8" s="231" customFormat="1" ht="39.9" customHeight="1" x14ac:dyDescent="0.2">
      <c r="A10" s="57">
        <v>7</v>
      </c>
      <c r="B10" s="17" t="s">
        <v>2859</v>
      </c>
      <c r="C10" s="17" t="s">
        <v>2860</v>
      </c>
      <c r="D10" s="17" t="s">
        <v>2740</v>
      </c>
      <c r="E10" s="17">
        <v>1990</v>
      </c>
      <c r="F10" s="17" t="s">
        <v>766</v>
      </c>
      <c r="G10" s="17" t="s">
        <v>4596</v>
      </c>
      <c r="H10" s="17">
        <v>7180017670</v>
      </c>
    </row>
    <row r="11" spans="1:8" s="231" customFormat="1" ht="39.9" customHeight="1" x14ac:dyDescent="0.2">
      <c r="A11" s="57">
        <v>8</v>
      </c>
      <c r="B11" s="17" t="s">
        <v>2741</v>
      </c>
      <c r="C11" s="17" t="s">
        <v>2742</v>
      </c>
      <c r="D11" s="17" t="s">
        <v>2740</v>
      </c>
      <c r="E11" s="17">
        <v>2005</v>
      </c>
      <c r="F11" s="17" t="s">
        <v>766</v>
      </c>
      <c r="G11" s="17" t="s">
        <v>4597</v>
      </c>
      <c r="H11" s="17">
        <v>7180017688</v>
      </c>
    </row>
    <row r="12" spans="1:8" s="231" customFormat="1" ht="39.9" customHeight="1" x14ac:dyDescent="0.2">
      <c r="A12" s="57">
        <v>9</v>
      </c>
      <c r="B12" s="17" t="s">
        <v>2743</v>
      </c>
      <c r="C12" s="17" t="s">
        <v>2742</v>
      </c>
      <c r="D12" s="17" t="s">
        <v>2740</v>
      </c>
      <c r="E12" s="17">
        <v>2005</v>
      </c>
      <c r="F12" s="17" t="s">
        <v>766</v>
      </c>
      <c r="G12" s="17" t="s">
        <v>4598</v>
      </c>
      <c r="H12" s="17">
        <v>7180017696</v>
      </c>
    </row>
    <row r="13" spans="1:8" s="231" customFormat="1" ht="39.9" customHeight="1" x14ac:dyDescent="0.2">
      <c r="A13" s="57">
        <v>10</v>
      </c>
      <c r="B13" s="17" t="s">
        <v>2744</v>
      </c>
      <c r="C13" s="17" t="s">
        <v>2745</v>
      </c>
      <c r="D13" s="17" t="s">
        <v>2746</v>
      </c>
      <c r="E13" s="17"/>
      <c r="F13" s="17" t="s">
        <v>766</v>
      </c>
      <c r="G13" s="17" t="s">
        <v>4599</v>
      </c>
      <c r="H13" s="17">
        <v>7180017704</v>
      </c>
    </row>
    <row r="14" spans="1:8" s="231" customFormat="1" ht="39.9" customHeight="1" x14ac:dyDescent="0.2">
      <c r="A14" s="57">
        <v>11</v>
      </c>
      <c r="B14" s="17" t="s">
        <v>2747</v>
      </c>
      <c r="C14" s="17" t="s">
        <v>2748</v>
      </c>
      <c r="D14" s="17" t="s">
        <v>2749</v>
      </c>
      <c r="E14" s="17"/>
      <c r="F14" s="17" t="s">
        <v>766</v>
      </c>
      <c r="G14" s="17" t="s">
        <v>4600</v>
      </c>
      <c r="H14" s="17">
        <v>7180017712</v>
      </c>
    </row>
    <row r="15" spans="1:8" s="231" customFormat="1" ht="39.9" customHeight="1" x14ac:dyDescent="0.2">
      <c r="A15" s="57">
        <v>12</v>
      </c>
      <c r="B15" s="17" t="s">
        <v>2750</v>
      </c>
      <c r="C15" s="17" t="s">
        <v>2751</v>
      </c>
      <c r="D15" s="17" t="s">
        <v>2752</v>
      </c>
      <c r="E15" s="17">
        <v>1936.9</v>
      </c>
      <c r="F15" s="17" t="s">
        <v>766</v>
      </c>
      <c r="G15" s="17" t="s">
        <v>4601</v>
      </c>
      <c r="H15" s="17">
        <v>7180017720</v>
      </c>
    </row>
    <row r="16" spans="1:8" s="290" customFormat="1" ht="39.9" customHeight="1" x14ac:dyDescent="0.2">
      <c r="A16" s="192"/>
      <c r="B16" s="192" t="s">
        <v>39</v>
      </c>
      <c r="C16" s="192"/>
      <c r="D16" s="192"/>
      <c r="E16" s="192"/>
      <c r="F16" s="192"/>
      <c r="G16" s="192"/>
      <c r="H16" s="192"/>
    </row>
    <row r="17" spans="1:8" s="231" customFormat="1" ht="39.9" customHeight="1" thickBot="1" x14ac:dyDescent="0.25">
      <c r="A17" s="57"/>
      <c r="B17" s="13" t="s">
        <v>5362</v>
      </c>
      <c r="C17" s="13" t="s">
        <v>5363</v>
      </c>
      <c r="D17" s="13" t="s">
        <v>5364</v>
      </c>
      <c r="E17" s="13" t="s">
        <v>5365</v>
      </c>
      <c r="F17" s="13" t="s">
        <v>5366</v>
      </c>
      <c r="G17" s="13" t="s">
        <v>5368</v>
      </c>
      <c r="H17" s="13" t="s">
        <v>5367</v>
      </c>
    </row>
    <row r="18" spans="1:8" s="231" customFormat="1" ht="39.9" customHeight="1" thickTop="1" x14ac:dyDescent="0.2">
      <c r="A18" s="57">
        <v>1</v>
      </c>
      <c r="B18" s="60" t="s">
        <v>2753</v>
      </c>
      <c r="C18" s="60" t="s">
        <v>2754</v>
      </c>
      <c r="D18" s="60" t="s">
        <v>626</v>
      </c>
      <c r="E18" s="60">
        <v>2010.9</v>
      </c>
      <c r="F18" s="60" t="s">
        <v>766</v>
      </c>
      <c r="G18" s="60" t="s">
        <v>4602</v>
      </c>
      <c r="H18" s="60">
        <v>7180017738</v>
      </c>
    </row>
    <row r="19" spans="1:8" s="231" customFormat="1" ht="39.9" customHeight="1" x14ac:dyDescent="0.2">
      <c r="A19" s="57">
        <v>2</v>
      </c>
      <c r="B19" s="17" t="s">
        <v>2755</v>
      </c>
      <c r="C19" s="17" t="s">
        <v>2756</v>
      </c>
      <c r="D19" s="17" t="s">
        <v>589</v>
      </c>
      <c r="E19" s="17">
        <v>2002.4</v>
      </c>
      <c r="F19" s="17" t="s">
        <v>766</v>
      </c>
      <c r="G19" s="17" t="s">
        <v>4603</v>
      </c>
      <c r="H19" s="17">
        <v>7180017746</v>
      </c>
    </row>
    <row r="20" spans="1:8" s="231" customFormat="1" ht="39.9" customHeight="1" x14ac:dyDescent="0.2">
      <c r="A20" s="57">
        <v>3</v>
      </c>
      <c r="B20" s="17" t="s">
        <v>2757</v>
      </c>
      <c r="C20" s="17" t="s">
        <v>2758</v>
      </c>
      <c r="D20" s="17" t="s">
        <v>156</v>
      </c>
      <c r="E20" s="17">
        <v>1969.1</v>
      </c>
      <c r="F20" s="17" t="s">
        <v>766</v>
      </c>
      <c r="G20" s="17" t="s">
        <v>4604</v>
      </c>
      <c r="H20" s="17">
        <v>7180017753</v>
      </c>
    </row>
    <row r="21" spans="1:8" s="231" customFormat="1" ht="39.9" customHeight="1" x14ac:dyDescent="0.2">
      <c r="A21" s="57">
        <v>4</v>
      </c>
      <c r="B21" s="17" t="s">
        <v>2759</v>
      </c>
      <c r="C21" s="17" t="s">
        <v>2760</v>
      </c>
      <c r="D21" s="17" t="s">
        <v>156</v>
      </c>
      <c r="E21" s="17">
        <v>1975.5</v>
      </c>
      <c r="F21" s="17" t="s">
        <v>766</v>
      </c>
      <c r="G21" s="17" t="s">
        <v>4605</v>
      </c>
      <c r="H21" s="17">
        <v>7180017761</v>
      </c>
    </row>
    <row r="22" spans="1:8" s="231" customFormat="1" ht="39.9" customHeight="1" x14ac:dyDescent="0.2">
      <c r="A22" s="57">
        <v>5</v>
      </c>
      <c r="B22" s="17" t="s">
        <v>2761</v>
      </c>
      <c r="C22" s="17" t="s">
        <v>2762</v>
      </c>
      <c r="D22" s="17" t="s">
        <v>179</v>
      </c>
      <c r="E22" s="17">
        <v>1976.9</v>
      </c>
      <c r="F22" s="17" t="s">
        <v>766</v>
      </c>
      <c r="G22" s="17" t="s">
        <v>4606</v>
      </c>
      <c r="H22" s="17">
        <v>7180022696</v>
      </c>
    </row>
    <row r="23" spans="1:8" s="231" customFormat="1" ht="39.9" customHeight="1" x14ac:dyDescent="0.2">
      <c r="A23" s="57">
        <v>6</v>
      </c>
      <c r="B23" s="17" t="s">
        <v>2763</v>
      </c>
      <c r="C23" s="17" t="s">
        <v>2764</v>
      </c>
      <c r="D23" s="17" t="s">
        <v>2765</v>
      </c>
      <c r="E23" s="17" t="s">
        <v>2766</v>
      </c>
      <c r="F23" s="17" t="s">
        <v>766</v>
      </c>
      <c r="G23" s="17" t="s">
        <v>4607</v>
      </c>
      <c r="H23" s="17">
        <v>7180017779</v>
      </c>
    </row>
    <row r="24" spans="1:8" s="231" customFormat="1" ht="39.9" customHeight="1" x14ac:dyDescent="0.2">
      <c r="A24" s="57">
        <v>7</v>
      </c>
      <c r="B24" s="17" t="s">
        <v>2767</v>
      </c>
      <c r="C24" s="17" t="s">
        <v>2768</v>
      </c>
      <c r="D24" s="17" t="s">
        <v>2765</v>
      </c>
      <c r="E24" s="17"/>
      <c r="F24" s="17" t="s">
        <v>766</v>
      </c>
      <c r="G24" s="17" t="s">
        <v>4608</v>
      </c>
      <c r="H24" s="17">
        <v>7180017787</v>
      </c>
    </row>
    <row r="25" spans="1:8" s="231" customFormat="1" ht="39.9" customHeight="1" x14ac:dyDescent="0.2">
      <c r="A25" s="57">
        <v>8</v>
      </c>
      <c r="B25" s="17" t="s">
        <v>2769</v>
      </c>
      <c r="C25" s="17" t="s">
        <v>2770</v>
      </c>
      <c r="D25" s="17" t="s">
        <v>2752</v>
      </c>
      <c r="E25" s="17">
        <v>1967</v>
      </c>
      <c r="F25" s="17" t="s">
        <v>766</v>
      </c>
      <c r="G25" s="17" t="s">
        <v>4609</v>
      </c>
      <c r="H25" s="17">
        <v>7180017795</v>
      </c>
    </row>
    <row r="26" spans="1:8" s="231" customFormat="1" ht="39.9" customHeight="1" x14ac:dyDescent="0.2">
      <c r="A26" s="57">
        <v>9</v>
      </c>
      <c r="B26" s="17" t="s">
        <v>2771</v>
      </c>
      <c r="C26" s="17" t="s">
        <v>2772</v>
      </c>
      <c r="D26" s="17" t="s">
        <v>2773</v>
      </c>
      <c r="E26" s="17">
        <v>1968</v>
      </c>
      <c r="F26" s="17" t="s">
        <v>766</v>
      </c>
      <c r="G26" s="17" t="s">
        <v>4610</v>
      </c>
      <c r="H26" s="17">
        <v>7180017803</v>
      </c>
    </row>
    <row r="27" spans="1:8" s="231" customFormat="1" ht="39.9" customHeight="1" x14ac:dyDescent="0.2">
      <c r="A27" s="57">
        <v>10</v>
      </c>
      <c r="B27" s="17" t="s">
        <v>2774</v>
      </c>
      <c r="C27" s="17" t="s">
        <v>2775</v>
      </c>
      <c r="D27" s="17" t="s">
        <v>2776</v>
      </c>
      <c r="E27" s="17">
        <v>1975</v>
      </c>
      <c r="F27" s="17" t="s">
        <v>766</v>
      </c>
      <c r="G27" s="17" t="s">
        <v>4611</v>
      </c>
      <c r="H27" s="17">
        <v>7180017811</v>
      </c>
    </row>
    <row r="28" spans="1:8" s="231" customFormat="1" ht="39.9" customHeight="1" x14ac:dyDescent="0.2">
      <c r="A28" s="57">
        <v>11</v>
      </c>
      <c r="B28" s="17" t="s">
        <v>2777</v>
      </c>
      <c r="C28" s="17" t="s">
        <v>2778</v>
      </c>
      <c r="D28" s="17" t="s">
        <v>2779</v>
      </c>
      <c r="E28" s="17">
        <v>1957</v>
      </c>
      <c r="F28" s="17" t="s">
        <v>766</v>
      </c>
      <c r="G28" s="17" t="s">
        <v>4612</v>
      </c>
      <c r="H28" s="17">
        <v>7180017829</v>
      </c>
    </row>
    <row r="29" spans="1:8" s="290" customFormat="1" ht="39.9" customHeight="1" x14ac:dyDescent="0.2">
      <c r="A29" s="192"/>
      <c r="B29" s="192" t="s">
        <v>40</v>
      </c>
      <c r="C29" s="192"/>
      <c r="D29" s="192"/>
      <c r="E29" s="192"/>
      <c r="F29" s="192"/>
      <c r="G29" s="192"/>
      <c r="H29" s="192"/>
    </row>
    <row r="30" spans="1:8" s="231" customFormat="1" ht="39.9" customHeight="1" thickBot="1" x14ac:dyDescent="0.25">
      <c r="A30" s="57"/>
      <c r="B30" s="13" t="s">
        <v>5362</v>
      </c>
      <c r="C30" s="13" t="s">
        <v>5363</v>
      </c>
      <c r="D30" s="13" t="s">
        <v>5364</v>
      </c>
      <c r="E30" s="13" t="s">
        <v>5365</v>
      </c>
      <c r="F30" s="13" t="s">
        <v>5366</v>
      </c>
      <c r="G30" s="13" t="s">
        <v>5368</v>
      </c>
      <c r="H30" s="13" t="s">
        <v>5367</v>
      </c>
    </row>
    <row r="31" spans="1:8" s="231" customFormat="1" ht="39.9" customHeight="1" thickTop="1" x14ac:dyDescent="0.2">
      <c r="A31" s="57">
        <v>1</v>
      </c>
      <c r="B31" s="60" t="s">
        <v>2780</v>
      </c>
      <c r="C31" s="60" t="s">
        <v>2781</v>
      </c>
      <c r="D31" s="60" t="s">
        <v>2730</v>
      </c>
      <c r="E31" s="60">
        <v>1975.12</v>
      </c>
      <c r="F31" s="60" t="s">
        <v>766</v>
      </c>
      <c r="G31" s="60" t="s">
        <v>4613</v>
      </c>
      <c r="H31" s="60">
        <v>7180017837</v>
      </c>
    </row>
    <row r="32" spans="1:8" s="231" customFormat="1" ht="39.9" customHeight="1" x14ac:dyDescent="0.2">
      <c r="A32" s="57">
        <v>2</v>
      </c>
      <c r="B32" s="17" t="s">
        <v>2782</v>
      </c>
      <c r="C32" s="17" t="s">
        <v>2783</v>
      </c>
      <c r="D32" s="17" t="s">
        <v>269</v>
      </c>
      <c r="E32" s="17">
        <v>1986.1</v>
      </c>
      <c r="F32" s="17" t="s">
        <v>766</v>
      </c>
      <c r="G32" s="17" t="s">
        <v>4614</v>
      </c>
      <c r="H32" s="17">
        <v>7180017845</v>
      </c>
    </row>
    <row r="33" spans="1:8" s="231" customFormat="1" ht="39.9" customHeight="1" x14ac:dyDescent="0.2">
      <c r="A33" s="57">
        <v>3</v>
      </c>
      <c r="B33" s="17" t="s">
        <v>2784</v>
      </c>
      <c r="C33" s="17" t="s">
        <v>2785</v>
      </c>
      <c r="D33" s="17" t="s">
        <v>179</v>
      </c>
      <c r="E33" s="17">
        <v>1983.1</v>
      </c>
      <c r="F33" s="17" t="s">
        <v>766</v>
      </c>
      <c r="G33" s="17" t="s">
        <v>4615</v>
      </c>
      <c r="H33" s="17">
        <v>7180017852</v>
      </c>
    </row>
    <row r="34" spans="1:8" s="231" customFormat="1" ht="39.9" customHeight="1" x14ac:dyDescent="0.2">
      <c r="A34" s="57">
        <v>4</v>
      </c>
      <c r="B34" s="17" t="s">
        <v>2786</v>
      </c>
      <c r="C34" s="17" t="s">
        <v>2787</v>
      </c>
      <c r="D34" s="17" t="s">
        <v>156</v>
      </c>
      <c r="E34" s="17">
        <v>1989.2</v>
      </c>
      <c r="F34" s="17" t="s">
        <v>766</v>
      </c>
      <c r="G34" s="17" t="s">
        <v>4616</v>
      </c>
      <c r="H34" s="17">
        <v>7180017860</v>
      </c>
    </row>
    <row r="35" spans="1:8" s="231" customFormat="1" ht="39.9" customHeight="1" x14ac:dyDescent="0.2">
      <c r="A35" s="57">
        <v>5</v>
      </c>
      <c r="B35" s="17" t="s">
        <v>2788</v>
      </c>
      <c r="C35" s="17" t="s">
        <v>2789</v>
      </c>
      <c r="D35" s="17" t="s">
        <v>156</v>
      </c>
      <c r="E35" s="17">
        <v>1984.11</v>
      </c>
      <c r="F35" s="17" t="s">
        <v>766</v>
      </c>
      <c r="G35" s="17" t="s">
        <v>4617</v>
      </c>
      <c r="H35" s="17">
        <v>7180017878</v>
      </c>
    </row>
    <row r="36" spans="1:8" s="231" customFormat="1" ht="39.9" customHeight="1" x14ac:dyDescent="0.2">
      <c r="A36" s="57">
        <v>6</v>
      </c>
      <c r="B36" s="17" t="s">
        <v>2790</v>
      </c>
      <c r="C36" s="17" t="s">
        <v>2791</v>
      </c>
      <c r="D36" s="17" t="s">
        <v>2792</v>
      </c>
      <c r="E36" s="17">
        <v>2013</v>
      </c>
      <c r="F36" s="17" t="s">
        <v>766</v>
      </c>
      <c r="G36" s="17" t="s">
        <v>4618</v>
      </c>
      <c r="H36" s="17">
        <v>7180017886</v>
      </c>
    </row>
    <row r="37" spans="1:8" s="231" customFormat="1" ht="39.9" customHeight="1" x14ac:dyDescent="0.2">
      <c r="A37" s="57">
        <v>7</v>
      </c>
      <c r="B37" s="17" t="s">
        <v>2793</v>
      </c>
      <c r="C37" s="17" t="s">
        <v>2794</v>
      </c>
      <c r="D37" s="17" t="s">
        <v>2740</v>
      </c>
      <c r="E37" s="17" t="s">
        <v>2795</v>
      </c>
      <c r="F37" s="17" t="s">
        <v>766</v>
      </c>
      <c r="G37" s="17" t="s">
        <v>4619</v>
      </c>
      <c r="H37" s="17">
        <v>7180017894</v>
      </c>
    </row>
    <row r="38" spans="1:8" s="231" customFormat="1" ht="39.9" customHeight="1" x14ac:dyDescent="0.2">
      <c r="A38" s="57">
        <v>8</v>
      </c>
      <c r="B38" s="17" t="s">
        <v>2796</v>
      </c>
      <c r="C38" s="17" t="s">
        <v>2797</v>
      </c>
      <c r="D38" s="17" t="s">
        <v>2773</v>
      </c>
      <c r="E38" s="17">
        <v>1979</v>
      </c>
      <c r="F38" s="17" t="s">
        <v>766</v>
      </c>
      <c r="G38" s="17" t="s">
        <v>4620</v>
      </c>
      <c r="H38" s="17">
        <v>7180017902</v>
      </c>
    </row>
    <row r="39" spans="1:8" s="231" customFormat="1" ht="39.9" customHeight="1" x14ac:dyDescent="0.2">
      <c r="A39" s="57">
        <v>9</v>
      </c>
      <c r="B39" s="17" t="s">
        <v>2798</v>
      </c>
      <c r="C39" s="17" t="s">
        <v>2799</v>
      </c>
      <c r="D39" s="17" t="s">
        <v>2800</v>
      </c>
      <c r="E39" s="17">
        <v>1970</v>
      </c>
      <c r="F39" s="17" t="s">
        <v>766</v>
      </c>
      <c r="G39" s="17" t="s">
        <v>4621</v>
      </c>
      <c r="H39" s="17">
        <v>7180017910</v>
      </c>
    </row>
    <row r="40" spans="1:8" s="231" customFormat="1" ht="39.9" customHeight="1" x14ac:dyDescent="0.2">
      <c r="A40" s="57">
        <v>10</v>
      </c>
      <c r="B40" s="17" t="s">
        <v>2861</v>
      </c>
      <c r="C40" s="17" t="s">
        <v>2801</v>
      </c>
      <c r="D40" s="17" t="s">
        <v>2802</v>
      </c>
      <c r="E40" s="17">
        <v>1967</v>
      </c>
      <c r="F40" s="17" t="s">
        <v>766</v>
      </c>
      <c r="G40" s="17" t="s">
        <v>4622</v>
      </c>
      <c r="H40" s="17">
        <v>7180017928</v>
      </c>
    </row>
    <row r="41" spans="1:8" s="290" customFormat="1" ht="39.9" customHeight="1" x14ac:dyDescent="0.2">
      <c r="A41" s="192"/>
      <c r="B41" s="192" t="s">
        <v>41</v>
      </c>
      <c r="C41" s="192"/>
      <c r="D41" s="192"/>
      <c r="E41" s="192"/>
      <c r="F41" s="192"/>
      <c r="G41" s="192"/>
      <c r="H41" s="192"/>
    </row>
    <row r="42" spans="1:8" s="231" customFormat="1" ht="39.9" customHeight="1" thickBot="1" x14ac:dyDescent="0.25">
      <c r="A42" s="57"/>
      <c r="B42" s="13" t="s">
        <v>5362</v>
      </c>
      <c r="C42" s="13" t="s">
        <v>5363</v>
      </c>
      <c r="D42" s="13" t="s">
        <v>5364</v>
      </c>
      <c r="E42" s="13" t="s">
        <v>5365</v>
      </c>
      <c r="F42" s="13" t="s">
        <v>5366</v>
      </c>
      <c r="G42" s="13" t="s">
        <v>5368</v>
      </c>
      <c r="H42" s="13" t="s">
        <v>5367</v>
      </c>
    </row>
    <row r="43" spans="1:8" s="231" customFormat="1" ht="39.9" customHeight="1" thickTop="1" x14ac:dyDescent="0.2">
      <c r="A43" s="57">
        <v>1</v>
      </c>
      <c r="B43" s="60" t="s">
        <v>2803</v>
      </c>
      <c r="C43" s="60" t="s">
        <v>2804</v>
      </c>
      <c r="D43" s="60" t="s">
        <v>631</v>
      </c>
      <c r="E43" s="60">
        <v>1969</v>
      </c>
      <c r="F43" s="60" t="s">
        <v>766</v>
      </c>
      <c r="G43" s="60" t="s">
        <v>4623</v>
      </c>
      <c r="H43" s="60">
        <v>7180017936</v>
      </c>
    </row>
    <row r="44" spans="1:8" s="231" customFormat="1" ht="39.9" customHeight="1" x14ac:dyDescent="0.2">
      <c r="A44" s="57">
        <v>2</v>
      </c>
      <c r="B44" s="17" t="s">
        <v>2805</v>
      </c>
      <c r="C44" s="17" t="s">
        <v>2806</v>
      </c>
      <c r="D44" s="17" t="s">
        <v>156</v>
      </c>
      <c r="E44" s="17" t="s">
        <v>2807</v>
      </c>
      <c r="F44" s="17" t="s">
        <v>766</v>
      </c>
      <c r="G44" s="17" t="s">
        <v>4624</v>
      </c>
      <c r="H44" s="17">
        <v>7180017944</v>
      </c>
    </row>
    <row r="45" spans="1:8" s="231" customFormat="1" ht="39.9" customHeight="1" x14ac:dyDescent="0.2">
      <c r="A45" s="57">
        <v>3</v>
      </c>
      <c r="B45" s="17" t="s">
        <v>2808</v>
      </c>
      <c r="C45" s="17" t="s">
        <v>2809</v>
      </c>
      <c r="D45" s="17" t="s">
        <v>626</v>
      </c>
      <c r="E45" s="17" t="s">
        <v>2810</v>
      </c>
      <c r="F45" s="17" t="s">
        <v>766</v>
      </c>
      <c r="G45" s="17" t="s">
        <v>4625</v>
      </c>
      <c r="H45" s="17">
        <v>7180017951</v>
      </c>
    </row>
    <row r="46" spans="1:8" s="231" customFormat="1" ht="39.9" customHeight="1" x14ac:dyDescent="0.2">
      <c r="A46" s="57">
        <v>4</v>
      </c>
      <c r="B46" s="17" t="s">
        <v>2811</v>
      </c>
      <c r="C46" s="17" t="s">
        <v>2812</v>
      </c>
      <c r="D46" s="17" t="s">
        <v>156</v>
      </c>
      <c r="E46" s="17" t="s">
        <v>2813</v>
      </c>
      <c r="F46" s="17" t="s">
        <v>766</v>
      </c>
      <c r="G46" s="17" t="s">
        <v>4626</v>
      </c>
      <c r="H46" s="17">
        <v>7180017969</v>
      </c>
    </row>
    <row r="47" spans="1:8" s="231" customFormat="1" ht="39.9" customHeight="1" x14ac:dyDescent="0.2">
      <c r="A47" s="57">
        <v>5</v>
      </c>
      <c r="B47" s="17" t="s">
        <v>2814</v>
      </c>
      <c r="C47" s="17" t="s">
        <v>2815</v>
      </c>
      <c r="D47" s="17" t="s">
        <v>153</v>
      </c>
      <c r="E47" s="17">
        <v>1964.3</v>
      </c>
      <c r="F47" s="17" t="s">
        <v>766</v>
      </c>
      <c r="G47" s="17" t="s">
        <v>4627</v>
      </c>
      <c r="H47" s="17">
        <v>7180017977</v>
      </c>
    </row>
    <row r="48" spans="1:8" s="231" customFormat="1" ht="39.9" customHeight="1" x14ac:dyDescent="0.2">
      <c r="A48" s="57">
        <v>6</v>
      </c>
      <c r="B48" s="17" t="s">
        <v>2816</v>
      </c>
      <c r="C48" s="17" t="s">
        <v>2817</v>
      </c>
      <c r="D48" s="17" t="s">
        <v>2818</v>
      </c>
      <c r="E48" s="17">
        <v>1963</v>
      </c>
      <c r="F48" s="17" t="s">
        <v>766</v>
      </c>
      <c r="G48" s="17" t="s">
        <v>4628</v>
      </c>
      <c r="H48" s="17">
        <v>7180017985</v>
      </c>
    </row>
    <row r="49" spans="1:8" s="231" customFormat="1" ht="39.9" customHeight="1" x14ac:dyDescent="0.2">
      <c r="A49" s="57">
        <v>7</v>
      </c>
      <c r="B49" s="17" t="s">
        <v>2862</v>
      </c>
      <c r="C49" s="17" t="s">
        <v>2819</v>
      </c>
      <c r="D49" s="17" t="s">
        <v>2802</v>
      </c>
      <c r="E49" s="17" t="s">
        <v>2820</v>
      </c>
      <c r="F49" s="17" t="s">
        <v>766</v>
      </c>
      <c r="G49" s="17" t="s">
        <v>4629</v>
      </c>
      <c r="H49" s="17">
        <v>7180017993</v>
      </c>
    </row>
    <row r="50" spans="1:8" s="231" customFormat="1" ht="39.9" customHeight="1" x14ac:dyDescent="0.2">
      <c r="A50" s="57">
        <v>8</v>
      </c>
      <c r="B50" s="17" t="s">
        <v>2821</v>
      </c>
      <c r="C50" s="17" t="s">
        <v>2822</v>
      </c>
      <c r="D50" s="17" t="s">
        <v>2823</v>
      </c>
      <c r="E50" s="17" t="s">
        <v>2824</v>
      </c>
      <c r="F50" s="17" t="s">
        <v>766</v>
      </c>
      <c r="G50" s="17" t="s">
        <v>4630</v>
      </c>
      <c r="H50" s="17">
        <v>7180018009</v>
      </c>
    </row>
    <row r="51" spans="1:8" s="231" customFormat="1" ht="39.9" customHeight="1" x14ac:dyDescent="0.2">
      <c r="A51" s="57">
        <v>9</v>
      </c>
      <c r="B51" s="17" t="s">
        <v>2825</v>
      </c>
      <c r="C51" s="17" t="s">
        <v>2826</v>
      </c>
      <c r="D51" s="17" t="s">
        <v>2827</v>
      </c>
      <c r="E51" s="17">
        <v>1987</v>
      </c>
      <c r="F51" s="17" t="s">
        <v>766</v>
      </c>
      <c r="G51" s="17" t="s">
        <v>4631</v>
      </c>
      <c r="H51" s="17">
        <v>7180018017</v>
      </c>
    </row>
    <row r="52" spans="1:8" s="231" customFormat="1" ht="39.9" customHeight="1" x14ac:dyDescent="0.2">
      <c r="A52" s="57">
        <v>10</v>
      </c>
      <c r="B52" s="17" t="s">
        <v>2828</v>
      </c>
      <c r="C52" s="17" t="s">
        <v>2829</v>
      </c>
      <c r="D52" s="17" t="s">
        <v>2830</v>
      </c>
      <c r="E52" s="17">
        <v>2002</v>
      </c>
      <c r="F52" s="17" t="s">
        <v>766</v>
      </c>
      <c r="G52" s="17" t="s">
        <v>4632</v>
      </c>
      <c r="H52" s="17">
        <v>7180018025</v>
      </c>
    </row>
    <row r="53" spans="1:8" s="290" customFormat="1" ht="39.9" customHeight="1" x14ac:dyDescent="0.2">
      <c r="A53" s="192"/>
      <c r="B53" s="192" t="s">
        <v>42</v>
      </c>
      <c r="C53" s="192"/>
      <c r="D53" s="192"/>
      <c r="E53" s="192"/>
      <c r="F53" s="192"/>
      <c r="G53" s="192"/>
      <c r="H53" s="192"/>
    </row>
    <row r="54" spans="1:8" s="231" customFormat="1" ht="39.9" customHeight="1" thickBot="1" x14ac:dyDescent="0.25">
      <c r="A54" s="57"/>
      <c r="B54" s="13" t="s">
        <v>5362</v>
      </c>
      <c r="C54" s="13" t="s">
        <v>5363</v>
      </c>
      <c r="D54" s="13" t="s">
        <v>5364</v>
      </c>
      <c r="E54" s="13" t="s">
        <v>5365</v>
      </c>
      <c r="F54" s="13" t="s">
        <v>5366</v>
      </c>
      <c r="G54" s="13" t="s">
        <v>5368</v>
      </c>
      <c r="H54" s="13" t="s">
        <v>5367</v>
      </c>
    </row>
    <row r="55" spans="1:8" s="231" customFormat="1" ht="39.9" customHeight="1" thickTop="1" x14ac:dyDescent="0.2">
      <c r="A55" s="57">
        <v>1</v>
      </c>
      <c r="B55" s="60" t="s">
        <v>2831</v>
      </c>
      <c r="C55" s="60" t="s">
        <v>2832</v>
      </c>
      <c r="D55" s="60" t="s">
        <v>153</v>
      </c>
      <c r="E55" s="60">
        <v>1965.5</v>
      </c>
      <c r="F55" s="60" t="s">
        <v>766</v>
      </c>
      <c r="G55" s="60" t="s">
        <v>4633</v>
      </c>
      <c r="H55" s="60">
        <v>7180018033</v>
      </c>
    </row>
    <row r="56" spans="1:8" s="231" customFormat="1" ht="39.9" customHeight="1" x14ac:dyDescent="0.2">
      <c r="A56" s="57">
        <v>2</v>
      </c>
      <c r="B56" s="17" t="s">
        <v>2833</v>
      </c>
      <c r="C56" s="17" t="s">
        <v>2834</v>
      </c>
      <c r="D56" s="17" t="s">
        <v>153</v>
      </c>
      <c r="E56" s="17">
        <v>1972.11</v>
      </c>
      <c r="F56" s="17" t="s">
        <v>766</v>
      </c>
      <c r="G56" s="17" t="s">
        <v>4634</v>
      </c>
      <c r="H56" s="17">
        <v>7180018041</v>
      </c>
    </row>
    <row r="57" spans="1:8" s="231" customFormat="1" ht="39.9" customHeight="1" x14ac:dyDescent="0.2">
      <c r="A57" s="57">
        <v>3</v>
      </c>
      <c r="B57" s="17" t="s">
        <v>2835</v>
      </c>
      <c r="C57" s="17" t="s">
        <v>2836</v>
      </c>
      <c r="D57" s="17" t="s">
        <v>153</v>
      </c>
      <c r="E57" s="17" t="s">
        <v>2837</v>
      </c>
      <c r="F57" s="17" t="s">
        <v>766</v>
      </c>
      <c r="G57" s="17" t="s">
        <v>4635</v>
      </c>
      <c r="H57" s="17">
        <v>7180018058</v>
      </c>
    </row>
    <row r="58" spans="1:8" s="231" customFormat="1" ht="39.9" customHeight="1" x14ac:dyDescent="0.2">
      <c r="A58" s="57">
        <v>4</v>
      </c>
      <c r="B58" s="17" t="s">
        <v>2838</v>
      </c>
      <c r="C58" s="17" t="s">
        <v>2839</v>
      </c>
      <c r="D58" s="17" t="s">
        <v>156</v>
      </c>
      <c r="E58" s="17">
        <v>1997.1</v>
      </c>
      <c r="F58" s="17" t="s">
        <v>766</v>
      </c>
      <c r="G58" s="17" t="s">
        <v>4636</v>
      </c>
      <c r="H58" s="17">
        <v>7180018066</v>
      </c>
    </row>
    <row r="59" spans="1:8" s="231" customFormat="1" ht="39.9" customHeight="1" x14ac:dyDescent="0.2">
      <c r="A59" s="57">
        <v>5</v>
      </c>
      <c r="B59" s="17" t="s">
        <v>2840</v>
      </c>
      <c r="C59" s="17" t="s">
        <v>2863</v>
      </c>
      <c r="D59" s="17" t="s">
        <v>153</v>
      </c>
      <c r="E59" s="17">
        <v>2001.11</v>
      </c>
      <c r="F59" s="17" t="s">
        <v>766</v>
      </c>
      <c r="G59" s="17" t="s">
        <v>4637</v>
      </c>
      <c r="H59" s="17">
        <v>7180018074</v>
      </c>
    </row>
    <row r="60" spans="1:8" s="231" customFormat="1" ht="39.9" customHeight="1" x14ac:dyDescent="0.2">
      <c r="A60" s="57">
        <v>6</v>
      </c>
      <c r="B60" s="17" t="s">
        <v>2841</v>
      </c>
      <c r="C60" s="17" t="s">
        <v>2842</v>
      </c>
      <c r="D60" s="17" t="s">
        <v>2843</v>
      </c>
      <c r="E60" s="17">
        <v>1941</v>
      </c>
      <c r="F60" s="17" t="s">
        <v>766</v>
      </c>
      <c r="G60" s="17" t="s">
        <v>4638</v>
      </c>
      <c r="H60" s="17">
        <v>7180018082</v>
      </c>
    </row>
    <row r="61" spans="1:8" s="231" customFormat="1" ht="39.9" customHeight="1" x14ac:dyDescent="0.2">
      <c r="A61" s="57">
        <v>7</v>
      </c>
      <c r="B61" s="17" t="s">
        <v>2844</v>
      </c>
      <c r="C61" s="17" t="s">
        <v>2845</v>
      </c>
      <c r="D61" s="17" t="s">
        <v>2846</v>
      </c>
      <c r="E61" s="17">
        <v>1960</v>
      </c>
      <c r="F61" s="17" t="s">
        <v>766</v>
      </c>
      <c r="G61" s="17" t="s">
        <v>4639</v>
      </c>
      <c r="H61" s="17">
        <v>7180018090</v>
      </c>
    </row>
    <row r="62" spans="1:8" s="231" customFormat="1" ht="39.9" customHeight="1" x14ac:dyDescent="0.2">
      <c r="A62" s="57">
        <v>8</v>
      </c>
      <c r="B62" s="17" t="s">
        <v>2847</v>
      </c>
      <c r="C62" s="17" t="s">
        <v>2848</v>
      </c>
      <c r="D62" s="17" t="s">
        <v>2749</v>
      </c>
      <c r="E62" s="17"/>
      <c r="F62" s="17" t="s">
        <v>766</v>
      </c>
      <c r="G62" s="17" t="s">
        <v>4640</v>
      </c>
      <c r="H62" s="17">
        <v>7180018108</v>
      </c>
    </row>
    <row r="63" spans="1:8" s="231" customFormat="1" ht="39.9" customHeight="1" x14ac:dyDescent="0.2">
      <c r="A63" s="57">
        <v>9</v>
      </c>
      <c r="B63" s="17" t="s">
        <v>2849</v>
      </c>
      <c r="C63" s="17" t="s">
        <v>2850</v>
      </c>
      <c r="D63" s="17" t="s">
        <v>2830</v>
      </c>
      <c r="E63" s="17" t="s">
        <v>2851</v>
      </c>
      <c r="F63" s="17" t="s">
        <v>766</v>
      </c>
      <c r="G63" s="17" t="s">
        <v>4641</v>
      </c>
      <c r="H63" s="17">
        <v>7180018116</v>
      </c>
    </row>
    <row r="64" spans="1:8" s="231" customFormat="1" ht="39.9" customHeight="1" x14ac:dyDescent="0.2">
      <c r="A64" s="57">
        <v>10</v>
      </c>
      <c r="B64" s="17" t="s">
        <v>2852</v>
      </c>
      <c r="C64" s="17" t="s">
        <v>2853</v>
      </c>
      <c r="D64" s="17" t="s">
        <v>2740</v>
      </c>
      <c r="E64" s="17">
        <v>1986</v>
      </c>
      <c r="F64" s="17" t="s">
        <v>766</v>
      </c>
      <c r="G64" s="17" t="s">
        <v>4642</v>
      </c>
      <c r="H64" s="17">
        <v>7180018124</v>
      </c>
    </row>
    <row r="65" spans="1:8" s="291" customFormat="1" ht="39.9" customHeight="1" x14ac:dyDescent="0.2">
      <c r="A65" s="192"/>
      <c r="B65" s="473" t="s">
        <v>11246</v>
      </c>
      <c r="C65" s="473"/>
      <c r="D65" s="192"/>
      <c r="E65" s="192"/>
      <c r="F65" s="192"/>
      <c r="G65" s="192"/>
      <c r="H65" s="192"/>
    </row>
    <row r="66" spans="1:8" s="231" customFormat="1" ht="39.9" customHeight="1" thickBot="1" x14ac:dyDescent="0.25">
      <c r="A66" s="93"/>
      <c r="B66" s="292" t="s">
        <v>5362</v>
      </c>
      <c r="C66" s="13" t="s">
        <v>5363</v>
      </c>
      <c r="D66" s="13" t="s">
        <v>5364</v>
      </c>
      <c r="E66" s="13" t="s">
        <v>5365</v>
      </c>
      <c r="F66" s="13" t="s">
        <v>5366</v>
      </c>
      <c r="G66" s="13" t="s">
        <v>5368</v>
      </c>
      <c r="H66" s="13" t="s">
        <v>5367</v>
      </c>
    </row>
    <row r="67" spans="1:8" ht="39.9" customHeight="1" thickTop="1" x14ac:dyDescent="0.2">
      <c r="A67" s="93">
        <v>1</v>
      </c>
      <c r="B67" s="183" t="s">
        <v>11247</v>
      </c>
      <c r="C67" s="79"/>
      <c r="D67" s="79" t="s">
        <v>140</v>
      </c>
      <c r="E67" s="79" t="s">
        <v>8391</v>
      </c>
      <c r="F67" s="17">
        <v>2020</v>
      </c>
      <c r="G67" s="293" t="s">
        <v>11271</v>
      </c>
      <c r="H67" s="79" t="s">
        <v>11283</v>
      </c>
    </row>
    <row r="68" spans="1:8" ht="39.9" customHeight="1" x14ac:dyDescent="0.2">
      <c r="A68" s="93">
        <v>2</v>
      </c>
      <c r="B68" s="183" t="s">
        <v>11248</v>
      </c>
      <c r="C68" s="79"/>
      <c r="D68" s="79" t="s">
        <v>156</v>
      </c>
      <c r="E68" s="79" t="s">
        <v>11262</v>
      </c>
      <c r="F68" s="17">
        <v>2020</v>
      </c>
      <c r="G68" s="293" t="s">
        <v>11272</v>
      </c>
      <c r="H68" s="79" t="s">
        <v>11284</v>
      </c>
    </row>
    <row r="69" spans="1:8" ht="39.9" customHeight="1" x14ac:dyDescent="0.2">
      <c r="A69" s="93">
        <v>3</v>
      </c>
      <c r="B69" s="183" t="s">
        <v>11249</v>
      </c>
      <c r="C69" s="79"/>
      <c r="D69" s="79" t="s">
        <v>153</v>
      </c>
      <c r="E69" s="79" t="s">
        <v>11263</v>
      </c>
      <c r="F69" s="17">
        <v>2020</v>
      </c>
      <c r="G69" s="293" t="s">
        <v>11273</v>
      </c>
      <c r="H69" s="79" t="s">
        <v>11285</v>
      </c>
    </row>
    <row r="70" spans="1:8" ht="39.9" customHeight="1" x14ac:dyDescent="0.2">
      <c r="A70" s="93">
        <v>4</v>
      </c>
      <c r="B70" s="183" t="s">
        <v>11250</v>
      </c>
      <c r="C70" s="79"/>
      <c r="D70" s="79" t="s">
        <v>153</v>
      </c>
      <c r="E70" s="79" t="s">
        <v>11264</v>
      </c>
      <c r="F70" s="17">
        <v>2020</v>
      </c>
      <c r="G70" s="293" t="s">
        <v>11274</v>
      </c>
      <c r="H70" s="79" t="s">
        <v>11286</v>
      </c>
    </row>
    <row r="71" spans="1:8" ht="39.9" customHeight="1" x14ac:dyDescent="0.2">
      <c r="A71" s="93">
        <v>5</v>
      </c>
      <c r="B71" s="183" t="s">
        <v>11251</v>
      </c>
      <c r="C71" s="79"/>
      <c r="D71" s="79" t="s">
        <v>153</v>
      </c>
      <c r="E71" s="79" t="s">
        <v>11265</v>
      </c>
      <c r="F71" s="17">
        <v>2020</v>
      </c>
      <c r="G71" s="293" t="s">
        <v>11275</v>
      </c>
      <c r="H71" s="79" t="s">
        <v>11287</v>
      </c>
    </row>
    <row r="72" spans="1:8" ht="39.9" customHeight="1" x14ac:dyDescent="0.2">
      <c r="A72" s="93">
        <v>6</v>
      </c>
      <c r="B72" s="183" t="s">
        <v>11252</v>
      </c>
      <c r="C72" s="79"/>
      <c r="D72" s="79" t="s">
        <v>153</v>
      </c>
      <c r="E72" s="79" t="s">
        <v>11266</v>
      </c>
      <c r="F72" s="17">
        <v>2020</v>
      </c>
      <c r="G72" s="293" t="s">
        <v>11276</v>
      </c>
      <c r="H72" s="79" t="s">
        <v>11288</v>
      </c>
    </row>
    <row r="73" spans="1:8" ht="39.9" customHeight="1" x14ac:dyDescent="0.2">
      <c r="A73" s="93">
        <v>7</v>
      </c>
      <c r="B73" s="183" t="s">
        <v>16627</v>
      </c>
      <c r="C73" s="79"/>
      <c r="D73" s="79" t="s">
        <v>11258</v>
      </c>
      <c r="E73" s="79" t="s">
        <v>11267</v>
      </c>
      <c r="F73" s="17">
        <v>2020</v>
      </c>
      <c r="G73" s="294" t="s">
        <v>11277</v>
      </c>
      <c r="H73" s="79" t="s">
        <v>11289</v>
      </c>
    </row>
    <row r="74" spans="1:8" ht="39.9" customHeight="1" x14ac:dyDescent="0.2">
      <c r="A74" s="93">
        <v>8</v>
      </c>
      <c r="B74" s="183" t="s">
        <v>11253</v>
      </c>
      <c r="C74" s="79"/>
      <c r="D74" s="79" t="s">
        <v>11258</v>
      </c>
      <c r="E74" s="79" t="s">
        <v>11267</v>
      </c>
      <c r="F74" s="17">
        <v>2020</v>
      </c>
      <c r="G74" s="294" t="s">
        <v>11278</v>
      </c>
      <c r="H74" s="79" t="s">
        <v>11290</v>
      </c>
    </row>
    <row r="75" spans="1:8" ht="39.9" customHeight="1" x14ac:dyDescent="0.2">
      <c r="A75" s="93">
        <v>9</v>
      </c>
      <c r="B75" s="183" t="s">
        <v>11254</v>
      </c>
      <c r="C75" s="79"/>
      <c r="D75" s="79" t="s">
        <v>11259</v>
      </c>
      <c r="E75" s="79" t="s">
        <v>11268</v>
      </c>
      <c r="F75" s="17">
        <v>2020</v>
      </c>
      <c r="G75" s="294" t="s">
        <v>11279</v>
      </c>
      <c r="H75" s="79" t="s">
        <v>11291</v>
      </c>
    </row>
    <row r="76" spans="1:8" ht="39.9" customHeight="1" x14ac:dyDescent="0.2">
      <c r="A76" s="93">
        <v>10</v>
      </c>
      <c r="B76" s="183" t="s">
        <v>11255</v>
      </c>
      <c r="C76" s="79"/>
      <c r="D76" s="79" t="s">
        <v>11260</v>
      </c>
      <c r="E76" s="79" t="s">
        <v>11269</v>
      </c>
      <c r="F76" s="17">
        <v>2020</v>
      </c>
      <c r="G76" s="294" t="s">
        <v>11280</v>
      </c>
      <c r="H76" s="79" t="s">
        <v>11292</v>
      </c>
    </row>
    <row r="77" spans="1:8" ht="39.9" customHeight="1" x14ac:dyDescent="0.2">
      <c r="A77" s="93">
        <v>11</v>
      </c>
      <c r="B77" s="183" t="s">
        <v>11256</v>
      </c>
      <c r="C77" s="79"/>
      <c r="D77" s="79" t="s">
        <v>11260</v>
      </c>
      <c r="E77" s="79" t="s">
        <v>11270</v>
      </c>
      <c r="F77" s="17">
        <v>2020</v>
      </c>
      <c r="G77" s="294" t="s">
        <v>11281</v>
      </c>
      <c r="H77" s="79" t="s">
        <v>11293</v>
      </c>
    </row>
    <row r="78" spans="1:8" ht="39.9" customHeight="1" x14ac:dyDescent="0.2">
      <c r="A78" s="93">
        <v>12</v>
      </c>
      <c r="B78" s="183" t="s">
        <v>11257</v>
      </c>
      <c r="C78" s="79"/>
      <c r="D78" s="79" t="s">
        <v>11261</v>
      </c>
      <c r="E78" s="79" t="s">
        <v>11268</v>
      </c>
      <c r="F78" s="17">
        <v>2020</v>
      </c>
      <c r="G78" s="294" t="s">
        <v>11282</v>
      </c>
      <c r="H78" s="79" t="s">
        <v>11294</v>
      </c>
    </row>
    <row r="79" spans="1:8" s="291" customFormat="1" ht="39.9" customHeight="1" x14ac:dyDescent="0.2">
      <c r="A79" s="173"/>
      <c r="B79" s="474" t="s">
        <v>12191</v>
      </c>
      <c r="C79" s="474"/>
      <c r="D79" s="192"/>
      <c r="E79" s="192"/>
      <c r="F79" s="192"/>
      <c r="G79" s="192"/>
      <c r="H79" s="192"/>
    </row>
    <row r="80" spans="1:8" s="231" customFormat="1" ht="39.9" customHeight="1" thickBot="1" x14ac:dyDescent="0.25">
      <c r="A80" s="93"/>
      <c r="B80" s="13" t="s">
        <v>5362</v>
      </c>
      <c r="C80" s="13" t="s">
        <v>5363</v>
      </c>
      <c r="D80" s="13" t="s">
        <v>5364</v>
      </c>
      <c r="E80" s="13" t="s">
        <v>5365</v>
      </c>
      <c r="F80" s="13" t="s">
        <v>5366</v>
      </c>
      <c r="G80" s="13" t="s">
        <v>5368</v>
      </c>
      <c r="H80" s="13" t="s">
        <v>5367</v>
      </c>
    </row>
    <row r="81" spans="1:8" ht="39.9" customHeight="1" thickTop="1" x14ac:dyDescent="0.2">
      <c r="A81" s="93">
        <v>1</v>
      </c>
      <c r="B81" s="184" t="s">
        <v>12192</v>
      </c>
      <c r="C81" s="184" t="s">
        <v>12203</v>
      </c>
      <c r="D81" s="184" t="s">
        <v>12215</v>
      </c>
      <c r="E81" s="295" t="s">
        <v>12220</v>
      </c>
      <c r="F81" s="17">
        <v>2021</v>
      </c>
      <c r="G81" s="294" t="s">
        <v>12231</v>
      </c>
      <c r="H81" s="295" t="s">
        <v>12245</v>
      </c>
    </row>
    <row r="82" spans="1:8" ht="39.9" customHeight="1" x14ac:dyDescent="0.2">
      <c r="A82" s="93">
        <v>2</v>
      </c>
      <c r="B82" s="184" t="s">
        <v>12193</v>
      </c>
      <c r="C82" s="184" t="s">
        <v>12204</v>
      </c>
      <c r="D82" s="184" t="s">
        <v>5594</v>
      </c>
      <c r="E82" s="295" t="s">
        <v>12221</v>
      </c>
      <c r="F82" s="17">
        <v>2021</v>
      </c>
      <c r="G82" s="294" t="s">
        <v>12232</v>
      </c>
      <c r="H82" s="295" t="s">
        <v>12246</v>
      </c>
    </row>
    <row r="83" spans="1:8" ht="39.9" customHeight="1" x14ac:dyDescent="0.2">
      <c r="A83" s="93">
        <v>3</v>
      </c>
      <c r="B83" s="184" t="s">
        <v>12194</v>
      </c>
      <c r="C83" s="184" t="s">
        <v>12205</v>
      </c>
      <c r="D83" s="184" t="s">
        <v>5594</v>
      </c>
      <c r="E83" s="295" t="s">
        <v>12222</v>
      </c>
      <c r="F83" s="17">
        <v>2021</v>
      </c>
      <c r="G83" s="294" t="s">
        <v>12233</v>
      </c>
      <c r="H83" s="295" t="s">
        <v>12247</v>
      </c>
    </row>
    <row r="84" spans="1:8" ht="39.9" customHeight="1" x14ac:dyDescent="0.2">
      <c r="A84" s="93">
        <v>4</v>
      </c>
      <c r="B84" s="184" t="s">
        <v>12195</v>
      </c>
      <c r="C84" s="184" t="s">
        <v>12206</v>
      </c>
      <c r="D84" s="184" t="s">
        <v>12216</v>
      </c>
      <c r="E84" s="295" t="s">
        <v>12223</v>
      </c>
      <c r="F84" s="17">
        <v>2021</v>
      </c>
      <c r="G84" s="294" t="s">
        <v>12234</v>
      </c>
      <c r="H84" s="295" t="s">
        <v>12248</v>
      </c>
    </row>
    <row r="85" spans="1:8" ht="39.9" customHeight="1" x14ac:dyDescent="0.2">
      <c r="A85" s="93">
        <v>5</v>
      </c>
      <c r="B85" s="184" t="s">
        <v>12196</v>
      </c>
      <c r="C85" s="184" t="s">
        <v>12206</v>
      </c>
      <c r="D85" s="184" t="s">
        <v>12216</v>
      </c>
      <c r="E85" s="295" t="s">
        <v>12223</v>
      </c>
      <c r="F85" s="17">
        <v>2021</v>
      </c>
      <c r="G85" s="294" t="s">
        <v>12235</v>
      </c>
      <c r="H85" s="295" t="s">
        <v>12249</v>
      </c>
    </row>
    <row r="86" spans="1:8" ht="39.9" customHeight="1" x14ac:dyDescent="0.2">
      <c r="A86" s="93">
        <v>6</v>
      </c>
      <c r="B86" s="184" t="s">
        <v>12197</v>
      </c>
      <c r="C86" s="184" t="s">
        <v>12207</v>
      </c>
      <c r="D86" s="184" t="s">
        <v>5594</v>
      </c>
      <c r="E86" s="295" t="s">
        <v>12224</v>
      </c>
      <c r="F86" s="17">
        <v>2021</v>
      </c>
      <c r="G86" s="294" t="s">
        <v>12236</v>
      </c>
      <c r="H86" s="295" t="s">
        <v>12250</v>
      </c>
    </row>
    <row r="87" spans="1:8" ht="39.9" customHeight="1" x14ac:dyDescent="0.2">
      <c r="A87" s="93">
        <v>7</v>
      </c>
      <c r="B87" s="184" t="s">
        <v>12198</v>
      </c>
      <c r="C87" s="184" t="s">
        <v>12208</v>
      </c>
      <c r="D87" s="184" t="s">
        <v>5594</v>
      </c>
      <c r="E87" s="295" t="s">
        <v>12225</v>
      </c>
      <c r="F87" s="17">
        <v>2021</v>
      </c>
      <c r="G87" s="294" t="s">
        <v>12237</v>
      </c>
      <c r="H87" s="295" t="s">
        <v>12251</v>
      </c>
    </row>
    <row r="88" spans="1:8" ht="39.9" customHeight="1" x14ac:dyDescent="0.2">
      <c r="A88" s="93">
        <v>8</v>
      </c>
      <c r="B88" s="184" t="s">
        <v>12199</v>
      </c>
      <c r="C88" s="184" t="s">
        <v>12209</v>
      </c>
      <c r="D88" s="184" t="s">
        <v>12217</v>
      </c>
      <c r="E88" s="295" t="s">
        <v>12226</v>
      </c>
      <c r="F88" s="17">
        <v>2021</v>
      </c>
      <c r="G88" s="294" t="s">
        <v>12238</v>
      </c>
      <c r="H88" s="295" t="s">
        <v>12252</v>
      </c>
    </row>
    <row r="89" spans="1:8" ht="39.9" customHeight="1" x14ac:dyDescent="0.2">
      <c r="A89" s="93">
        <v>9</v>
      </c>
      <c r="B89" s="184" t="s">
        <v>12200</v>
      </c>
      <c r="C89" s="184" t="s">
        <v>12210</v>
      </c>
      <c r="D89" s="184" t="s">
        <v>12218</v>
      </c>
      <c r="E89" s="295" t="s">
        <v>12227</v>
      </c>
      <c r="F89" s="17">
        <v>2021</v>
      </c>
      <c r="G89" s="294" t="s">
        <v>12239</v>
      </c>
      <c r="H89" s="295" t="s">
        <v>12253</v>
      </c>
    </row>
    <row r="90" spans="1:8" ht="39.9" customHeight="1" x14ac:dyDescent="0.2">
      <c r="A90" s="93">
        <v>10</v>
      </c>
      <c r="B90" s="184" t="s">
        <v>12201</v>
      </c>
      <c r="C90" s="184" t="s">
        <v>12211</v>
      </c>
      <c r="D90" s="184" t="s">
        <v>12218</v>
      </c>
      <c r="E90" s="295" t="s">
        <v>12228</v>
      </c>
      <c r="F90" s="17">
        <v>2021</v>
      </c>
      <c r="G90" s="294" t="s">
        <v>12240</v>
      </c>
      <c r="H90" s="295" t="s">
        <v>12254</v>
      </c>
    </row>
    <row r="91" spans="1:8" ht="39.9" customHeight="1" x14ac:dyDescent="0.2">
      <c r="A91" s="93">
        <v>11</v>
      </c>
      <c r="B91" s="184" t="s">
        <v>16494</v>
      </c>
      <c r="C91" s="184" t="s">
        <v>12212</v>
      </c>
      <c r="D91" s="184" t="s">
        <v>12219</v>
      </c>
      <c r="E91" s="295" t="s">
        <v>12228</v>
      </c>
      <c r="F91" s="17">
        <v>2021</v>
      </c>
      <c r="G91" s="294" t="s">
        <v>12241</v>
      </c>
      <c r="H91" s="295" t="s">
        <v>12255</v>
      </c>
    </row>
    <row r="92" spans="1:8" ht="39.9" customHeight="1" x14ac:dyDescent="0.2">
      <c r="A92" s="93">
        <v>12</v>
      </c>
      <c r="B92" s="184" t="s">
        <v>16495</v>
      </c>
      <c r="C92" s="184" t="s">
        <v>12212</v>
      </c>
      <c r="D92" s="184" t="s">
        <v>12219</v>
      </c>
      <c r="E92" s="295" t="s">
        <v>12228</v>
      </c>
      <c r="F92" s="17">
        <v>2021</v>
      </c>
      <c r="G92" s="294" t="s">
        <v>12242</v>
      </c>
      <c r="H92" s="295" t="s">
        <v>12256</v>
      </c>
    </row>
    <row r="93" spans="1:8" ht="39.9" customHeight="1" x14ac:dyDescent="0.2">
      <c r="A93" s="93">
        <v>13</v>
      </c>
      <c r="B93" s="184" t="s">
        <v>16496</v>
      </c>
      <c r="C93" s="184" t="s">
        <v>12213</v>
      </c>
      <c r="D93" s="184" t="s">
        <v>12217</v>
      </c>
      <c r="E93" s="295" t="s">
        <v>12229</v>
      </c>
      <c r="F93" s="17">
        <v>2021</v>
      </c>
      <c r="G93" s="294" t="s">
        <v>12243</v>
      </c>
      <c r="H93" s="295" t="s">
        <v>12257</v>
      </c>
    </row>
    <row r="94" spans="1:8" ht="39.9" customHeight="1" x14ac:dyDescent="0.2">
      <c r="A94" s="93">
        <v>14</v>
      </c>
      <c r="B94" s="184" t="s">
        <v>12202</v>
      </c>
      <c r="C94" s="184" t="s">
        <v>12214</v>
      </c>
      <c r="D94" s="184" t="s">
        <v>12218</v>
      </c>
      <c r="E94" s="295" t="s">
        <v>12230</v>
      </c>
      <c r="F94" s="17">
        <v>2021</v>
      </c>
      <c r="G94" s="294" t="s">
        <v>12244</v>
      </c>
      <c r="H94" s="295" t="s">
        <v>12258</v>
      </c>
    </row>
    <row r="95" spans="1:8" s="291" customFormat="1" ht="39.9" customHeight="1" x14ac:dyDescent="0.2">
      <c r="A95" s="173"/>
      <c r="B95" s="473" t="s">
        <v>11295</v>
      </c>
      <c r="C95" s="473"/>
      <c r="D95" s="192"/>
      <c r="E95" s="192"/>
      <c r="F95" s="192"/>
      <c r="G95" s="192"/>
      <c r="H95" s="192"/>
    </row>
    <row r="96" spans="1:8" s="231" customFormat="1" ht="39.9" customHeight="1" thickBot="1" x14ac:dyDescent="0.25">
      <c r="A96" s="93"/>
      <c r="B96" s="13" t="s">
        <v>5362</v>
      </c>
      <c r="C96" s="13" t="s">
        <v>5363</v>
      </c>
      <c r="D96" s="13" t="s">
        <v>5364</v>
      </c>
      <c r="E96" s="13" t="s">
        <v>5365</v>
      </c>
      <c r="F96" s="13" t="s">
        <v>5366</v>
      </c>
      <c r="G96" s="13" t="s">
        <v>5368</v>
      </c>
      <c r="H96" s="13" t="s">
        <v>5367</v>
      </c>
    </row>
    <row r="97" spans="1:8" ht="39.9" customHeight="1" thickTop="1" x14ac:dyDescent="0.2">
      <c r="A97" s="93">
        <v>1</v>
      </c>
      <c r="B97" s="80" t="s">
        <v>11296</v>
      </c>
      <c r="C97" s="79"/>
      <c r="D97" s="79" t="s">
        <v>230</v>
      </c>
      <c r="E97" s="79" t="s">
        <v>8425</v>
      </c>
      <c r="F97" s="17">
        <v>2020</v>
      </c>
      <c r="G97" s="293" t="s">
        <v>11310</v>
      </c>
      <c r="H97" s="79" t="s">
        <v>11322</v>
      </c>
    </row>
    <row r="98" spans="1:8" ht="39.9" customHeight="1" x14ac:dyDescent="0.2">
      <c r="A98" s="93">
        <v>2</v>
      </c>
      <c r="B98" s="80" t="s">
        <v>11297</v>
      </c>
      <c r="C98" s="79"/>
      <c r="D98" s="79" t="s">
        <v>153</v>
      </c>
      <c r="E98" s="79" t="s">
        <v>11306</v>
      </c>
      <c r="F98" s="17">
        <v>2020</v>
      </c>
      <c r="G98" s="293" t="s">
        <v>11311</v>
      </c>
      <c r="H98" s="79" t="s">
        <v>11323</v>
      </c>
    </row>
    <row r="99" spans="1:8" ht="39.9" customHeight="1" x14ac:dyDescent="0.2">
      <c r="A99" s="93">
        <v>3</v>
      </c>
      <c r="B99" s="80" t="s">
        <v>11298</v>
      </c>
      <c r="C99" s="79"/>
      <c r="D99" s="79" t="s">
        <v>140</v>
      </c>
      <c r="E99" s="79" t="s">
        <v>11307</v>
      </c>
      <c r="F99" s="17">
        <v>2020</v>
      </c>
      <c r="G99" s="293" t="s">
        <v>11312</v>
      </c>
      <c r="H99" s="79" t="s">
        <v>11324</v>
      </c>
    </row>
    <row r="100" spans="1:8" ht="39.9" customHeight="1" x14ac:dyDescent="0.2">
      <c r="A100" s="93">
        <v>4</v>
      </c>
      <c r="B100" s="80" t="s">
        <v>11299</v>
      </c>
      <c r="C100" s="79"/>
      <c r="D100" s="79" t="s">
        <v>153</v>
      </c>
      <c r="E100" s="79" t="s">
        <v>11308</v>
      </c>
      <c r="F100" s="17">
        <v>2020</v>
      </c>
      <c r="G100" s="293" t="s">
        <v>11313</v>
      </c>
      <c r="H100" s="79" t="s">
        <v>11325</v>
      </c>
    </row>
    <row r="101" spans="1:8" ht="39.9" customHeight="1" x14ac:dyDescent="0.2">
      <c r="A101" s="93">
        <v>5</v>
      </c>
      <c r="B101" s="80" t="s">
        <v>11300</v>
      </c>
      <c r="C101" s="79"/>
      <c r="D101" s="79" t="s">
        <v>153</v>
      </c>
      <c r="E101" s="79" t="s">
        <v>11309</v>
      </c>
      <c r="F101" s="17">
        <v>2020</v>
      </c>
      <c r="G101" s="293" t="s">
        <v>11314</v>
      </c>
      <c r="H101" s="79" t="s">
        <v>11326</v>
      </c>
    </row>
    <row r="102" spans="1:8" ht="39.9" customHeight="1" x14ac:dyDescent="0.2">
      <c r="A102" s="93">
        <v>6</v>
      </c>
      <c r="B102" s="80" t="s">
        <v>11301</v>
      </c>
      <c r="C102" s="79"/>
      <c r="D102" s="79" t="s">
        <v>153</v>
      </c>
      <c r="E102" s="79" t="s">
        <v>11308</v>
      </c>
      <c r="F102" s="17">
        <v>2020</v>
      </c>
      <c r="G102" s="293" t="s">
        <v>11315</v>
      </c>
      <c r="H102" s="79" t="s">
        <v>11327</v>
      </c>
    </row>
    <row r="103" spans="1:8" ht="39.9" customHeight="1" x14ac:dyDescent="0.2">
      <c r="A103" s="93">
        <v>7</v>
      </c>
      <c r="B103" s="80" t="s">
        <v>11302</v>
      </c>
      <c r="C103" s="79"/>
      <c r="D103" s="79" t="s">
        <v>11258</v>
      </c>
      <c r="E103" s="79" t="s">
        <v>11267</v>
      </c>
      <c r="F103" s="17">
        <v>2020</v>
      </c>
      <c r="G103" s="293" t="s">
        <v>11316</v>
      </c>
      <c r="H103" s="79" t="s">
        <v>11328</v>
      </c>
    </row>
    <row r="104" spans="1:8" ht="39.9" customHeight="1" x14ac:dyDescent="0.2">
      <c r="A104" s="93">
        <v>8</v>
      </c>
      <c r="B104" s="80" t="s">
        <v>11303</v>
      </c>
      <c r="C104" s="79"/>
      <c r="D104" s="79" t="s">
        <v>11260</v>
      </c>
      <c r="E104" s="79" t="s">
        <v>11268</v>
      </c>
      <c r="F104" s="17">
        <v>2020</v>
      </c>
      <c r="G104" s="293" t="s">
        <v>11317</v>
      </c>
      <c r="H104" s="79" t="s">
        <v>11329</v>
      </c>
    </row>
    <row r="105" spans="1:8" ht="39.9" customHeight="1" x14ac:dyDescent="0.2">
      <c r="A105" s="93">
        <v>9</v>
      </c>
      <c r="B105" s="80" t="s">
        <v>11304</v>
      </c>
      <c r="C105" s="79"/>
      <c r="D105" s="79" t="s">
        <v>11258</v>
      </c>
      <c r="E105" s="79" t="s">
        <v>11270</v>
      </c>
      <c r="F105" s="17">
        <v>2020</v>
      </c>
      <c r="G105" s="293" t="s">
        <v>11318</v>
      </c>
      <c r="H105" s="79" t="s">
        <v>11330</v>
      </c>
    </row>
    <row r="106" spans="1:8" ht="39.9" customHeight="1" x14ac:dyDescent="0.2">
      <c r="A106" s="93">
        <v>10</v>
      </c>
      <c r="B106" s="80" t="s">
        <v>16628</v>
      </c>
      <c r="C106" s="79"/>
      <c r="D106" s="79" t="s">
        <v>11260</v>
      </c>
      <c r="E106" s="79" t="s">
        <v>11268</v>
      </c>
      <c r="F106" s="17">
        <v>2020</v>
      </c>
      <c r="G106" s="293" t="s">
        <v>11319</v>
      </c>
      <c r="H106" s="79" t="s">
        <v>11331</v>
      </c>
    </row>
    <row r="107" spans="1:8" ht="39.9" customHeight="1" x14ac:dyDescent="0.2">
      <c r="A107" s="93">
        <v>11</v>
      </c>
      <c r="B107" s="80" t="s">
        <v>16629</v>
      </c>
      <c r="C107" s="79"/>
      <c r="D107" s="79" t="s">
        <v>11261</v>
      </c>
      <c r="E107" s="79" t="s">
        <v>11269</v>
      </c>
      <c r="F107" s="17">
        <v>2020</v>
      </c>
      <c r="G107" s="293" t="s">
        <v>11320</v>
      </c>
      <c r="H107" s="79" t="s">
        <v>11332</v>
      </c>
    </row>
    <row r="108" spans="1:8" ht="39.9" customHeight="1" x14ac:dyDescent="0.2">
      <c r="A108" s="93">
        <v>12</v>
      </c>
      <c r="B108" s="80" t="s">
        <v>11305</v>
      </c>
      <c r="C108" s="79"/>
      <c r="D108" s="79" t="s">
        <v>11261</v>
      </c>
      <c r="E108" s="79" t="s">
        <v>11269</v>
      </c>
      <c r="F108" s="17">
        <v>2020</v>
      </c>
      <c r="G108" s="293" t="s">
        <v>11321</v>
      </c>
      <c r="H108" s="79" t="s">
        <v>11333</v>
      </c>
    </row>
    <row r="109" spans="1:8" s="291" customFormat="1" ht="39.9" customHeight="1" x14ac:dyDescent="0.2">
      <c r="A109" s="173"/>
      <c r="B109" s="473" t="s">
        <v>11334</v>
      </c>
      <c r="C109" s="473"/>
      <c r="D109" s="192"/>
      <c r="E109" s="192"/>
      <c r="F109" s="192"/>
      <c r="G109" s="192"/>
      <c r="H109" s="192"/>
    </row>
    <row r="110" spans="1:8" s="231" customFormat="1" ht="39.9" customHeight="1" thickBot="1" x14ac:dyDescent="0.25">
      <c r="A110" s="93"/>
      <c r="B110" s="13" t="s">
        <v>5362</v>
      </c>
      <c r="C110" s="13" t="s">
        <v>5363</v>
      </c>
      <c r="D110" s="13" t="s">
        <v>5364</v>
      </c>
      <c r="E110" s="13" t="s">
        <v>5365</v>
      </c>
      <c r="F110" s="13" t="s">
        <v>5366</v>
      </c>
      <c r="G110" s="13" t="s">
        <v>5368</v>
      </c>
      <c r="H110" s="13" t="s">
        <v>5367</v>
      </c>
    </row>
    <row r="111" spans="1:8" ht="39.9" customHeight="1" thickTop="1" x14ac:dyDescent="0.2">
      <c r="A111" s="93">
        <v>1</v>
      </c>
      <c r="B111" s="80" t="s">
        <v>11335</v>
      </c>
      <c r="C111" s="79"/>
      <c r="D111" s="79" t="s">
        <v>156</v>
      </c>
      <c r="E111" s="296">
        <v>40452</v>
      </c>
      <c r="F111" s="17">
        <v>2020</v>
      </c>
      <c r="G111" s="293" t="s">
        <v>11354</v>
      </c>
      <c r="H111" s="79" t="s">
        <v>11368</v>
      </c>
    </row>
    <row r="112" spans="1:8" ht="39.9" customHeight="1" x14ac:dyDescent="0.2">
      <c r="A112" s="93">
        <v>2</v>
      </c>
      <c r="B112" s="80" t="s">
        <v>11336</v>
      </c>
      <c r="C112" s="79"/>
      <c r="D112" s="79" t="s">
        <v>153</v>
      </c>
      <c r="E112" s="79" t="s">
        <v>11308</v>
      </c>
      <c r="F112" s="17">
        <v>2020</v>
      </c>
      <c r="G112" s="293" t="s">
        <v>11355</v>
      </c>
      <c r="H112" s="79" t="s">
        <v>11369</v>
      </c>
    </row>
    <row r="113" spans="1:8" ht="39.9" customHeight="1" x14ac:dyDescent="0.2">
      <c r="A113" s="93">
        <v>3</v>
      </c>
      <c r="B113" s="80" t="s">
        <v>11337</v>
      </c>
      <c r="C113" s="79"/>
      <c r="D113" s="79" t="s">
        <v>153</v>
      </c>
      <c r="E113" s="79" t="s">
        <v>11348</v>
      </c>
      <c r="F113" s="17">
        <v>2020</v>
      </c>
      <c r="G113" s="293" t="s">
        <v>11356</v>
      </c>
      <c r="H113" s="79" t="s">
        <v>11370</v>
      </c>
    </row>
    <row r="114" spans="1:8" ht="39.9" customHeight="1" x14ac:dyDescent="0.2">
      <c r="A114" s="93">
        <v>4</v>
      </c>
      <c r="B114" s="80" t="s">
        <v>11338</v>
      </c>
      <c r="C114" s="79"/>
      <c r="D114" s="79" t="s">
        <v>153</v>
      </c>
      <c r="E114" s="79" t="s">
        <v>11349</v>
      </c>
      <c r="F114" s="17">
        <v>2020</v>
      </c>
      <c r="G114" s="293" t="s">
        <v>11357</v>
      </c>
      <c r="H114" s="79" t="s">
        <v>11371</v>
      </c>
    </row>
    <row r="115" spans="1:8" ht="39.9" customHeight="1" x14ac:dyDescent="0.2">
      <c r="A115" s="93">
        <v>5</v>
      </c>
      <c r="B115" s="80" t="s">
        <v>11339</v>
      </c>
      <c r="C115" s="79"/>
      <c r="D115" s="79" t="s">
        <v>606</v>
      </c>
      <c r="E115" s="79" t="s">
        <v>11350</v>
      </c>
      <c r="F115" s="17">
        <v>2020</v>
      </c>
      <c r="G115" s="293" t="s">
        <v>11358</v>
      </c>
      <c r="H115" s="79" t="s">
        <v>11372</v>
      </c>
    </row>
    <row r="116" spans="1:8" ht="39.9" customHeight="1" x14ac:dyDescent="0.2">
      <c r="A116" s="93">
        <v>6</v>
      </c>
      <c r="B116" s="80" t="s">
        <v>11340</v>
      </c>
      <c r="C116" s="79"/>
      <c r="D116" s="79" t="s">
        <v>153</v>
      </c>
      <c r="E116" s="79" t="s">
        <v>11351</v>
      </c>
      <c r="F116" s="17">
        <v>2020</v>
      </c>
      <c r="G116" s="293" t="s">
        <v>11359</v>
      </c>
      <c r="H116" s="79" t="s">
        <v>11373</v>
      </c>
    </row>
    <row r="117" spans="1:8" ht="39.9" customHeight="1" x14ac:dyDescent="0.2">
      <c r="A117" s="93">
        <v>7</v>
      </c>
      <c r="B117" s="80" t="s">
        <v>11341</v>
      </c>
      <c r="C117" s="79"/>
      <c r="D117" s="79" t="s">
        <v>153</v>
      </c>
      <c r="E117" s="79" t="s">
        <v>11352</v>
      </c>
      <c r="F117" s="17">
        <v>2020</v>
      </c>
      <c r="G117" s="293" t="s">
        <v>11360</v>
      </c>
      <c r="H117" s="79" t="s">
        <v>11374</v>
      </c>
    </row>
    <row r="118" spans="1:8" ht="39.9" customHeight="1" x14ac:dyDescent="0.2">
      <c r="A118" s="93">
        <v>8</v>
      </c>
      <c r="B118" s="80" t="s">
        <v>11342</v>
      </c>
      <c r="C118" s="79"/>
      <c r="D118" s="79" t="s">
        <v>11258</v>
      </c>
      <c r="E118" s="79" t="s">
        <v>11270</v>
      </c>
      <c r="F118" s="17">
        <v>2020</v>
      </c>
      <c r="G118" s="293" t="s">
        <v>11361</v>
      </c>
      <c r="H118" s="79" t="s">
        <v>11375</v>
      </c>
    </row>
    <row r="119" spans="1:8" ht="39.9" customHeight="1" x14ac:dyDescent="0.2">
      <c r="A119" s="93">
        <v>9</v>
      </c>
      <c r="B119" s="80" t="s">
        <v>11343</v>
      </c>
      <c r="C119" s="79"/>
      <c r="D119" s="79" t="s">
        <v>11258</v>
      </c>
      <c r="E119" s="79" t="s">
        <v>11267</v>
      </c>
      <c r="F119" s="17">
        <v>2020</v>
      </c>
      <c r="G119" s="293" t="s">
        <v>11362</v>
      </c>
      <c r="H119" s="79" t="s">
        <v>11376</v>
      </c>
    </row>
    <row r="120" spans="1:8" ht="39.9" customHeight="1" x14ac:dyDescent="0.2">
      <c r="A120" s="93">
        <v>10</v>
      </c>
      <c r="B120" s="80" t="s">
        <v>11344</v>
      </c>
      <c r="C120" s="79"/>
      <c r="D120" s="79" t="s">
        <v>11347</v>
      </c>
      <c r="E120" s="79" t="s">
        <v>11353</v>
      </c>
      <c r="F120" s="17">
        <v>2020</v>
      </c>
      <c r="G120" s="293" t="s">
        <v>11363</v>
      </c>
      <c r="H120" s="79" t="s">
        <v>11377</v>
      </c>
    </row>
    <row r="121" spans="1:8" ht="39.9" customHeight="1" x14ac:dyDescent="0.2">
      <c r="A121" s="93">
        <v>11</v>
      </c>
      <c r="B121" s="80" t="s">
        <v>11345</v>
      </c>
      <c r="C121" s="79"/>
      <c r="D121" s="79" t="s">
        <v>11347</v>
      </c>
      <c r="E121" s="79" t="s">
        <v>11270</v>
      </c>
      <c r="F121" s="17">
        <v>2020</v>
      </c>
      <c r="G121" s="293" t="s">
        <v>11364</v>
      </c>
      <c r="H121" s="79" t="s">
        <v>11378</v>
      </c>
    </row>
    <row r="122" spans="1:8" ht="39.9" customHeight="1" x14ac:dyDescent="0.2">
      <c r="A122" s="93">
        <v>12</v>
      </c>
      <c r="B122" s="81" t="s">
        <v>11346</v>
      </c>
      <c r="C122" s="82"/>
      <c r="D122" s="79" t="s">
        <v>11258</v>
      </c>
      <c r="E122" s="79" t="s">
        <v>11267</v>
      </c>
      <c r="F122" s="78">
        <v>2020</v>
      </c>
      <c r="G122" s="293" t="s">
        <v>11365</v>
      </c>
      <c r="H122" s="79" t="s">
        <v>11379</v>
      </c>
    </row>
    <row r="123" spans="1:8" ht="39.9" customHeight="1" x14ac:dyDescent="0.2">
      <c r="A123" s="93">
        <v>13</v>
      </c>
      <c r="B123" s="80" t="s">
        <v>16497</v>
      </c>
      <c r="C123" s="17"/>
      <c r="D123" s="79" t="s">
        <v>11258</v>
      </c>
      <c r="E123" s="79" t="s">
        <v>11267</v>
      </c>
      <c r="F123" s="78">
        <v>2020</v>
      </c>
      <c r="G123" s="293" t="s">
        <v>11366</v>
      </c>
      <c r="H123" s="79" t="s">
        <v>11380</v>
      </c>
    </row>
    <row r="124" spans="1:8" ht="40.200000000000003" customHeight="1" x14ac:dyDescent="0.2">
      <c r="A124" s="93">
        <v>14</v>
      </c>
      <c r="B124" s="80" t="s">
        <v>16498</v>
      </c>
      <c r="C124" s="17"/>
      <c r="D124" s="79" t="s">
        <v>11261</v>
      </c>
      <c r="E124" s="79" t="s">
        <v>11270</v>
      </c>
      <c r="F124" s="17">
        <v>2020</v>
      </c>
      <c r="G124" s="293" t="s">
        <v>11367</v>
      </c>
      <c r="H124" s="79" t="s">
        <v>11381</v>
      </c>
    </row>
    <row r="125" spans="1:8" ht="39.9" customHeight="1" x14ac:dyDescent="0.2">
      <c r="A125" s="93"/>
      <c r="B125" s="476" t="s">
        <v>18140</v>
      </c>
      <c r="C125" s="476"/>
      <c r="D125" s="457"/>
      <c r="E125" s="457"/>
      <c r="F125" s="93"/>
      <c r="G125" s="458"/>
      <c r="H125" s="457"/>
    </row>
    <row r="126" spans="1:8" ht="39.9" customHeight="1" thickBot="1" x14ac:dyDescent="0.25">
      <c r="A126" s="93"/>
      <c r="B126" s="13" t="s">
        <v>5362</v>
      </c>
      <c r="C126" s="13" t="s">
        <v>5363</v>
      </c>
      <c r="D126" s="13" t="s">
        <v>5364</v>
      </c>
      <c r="E126" s="13" t="s">
        <v>5365</v>
      </c>
      <c r="F126" s="13" t="s">
        <v>5366</v>
      </c>
      <c r="G126" s="13" t="s">
        <v>5368</v>
      </c>
      <c r="H126" s="13" t="s">
        <v>5367</v>
      </c>
    </row>
    <row r="127" spans="1:8" ht="39.9" customHeight="1" thickTop="1" x14ac:dyDescent="0.2">
      <c r="A127" s="93">
        <v>1</v>
      </c>
      <c r="B127" s="454" t="s">
        <v>18088</v>
      </c>
      <c r="C127" s="454" t="s">
        <v>18089</v>
      </c>
      <c r="D127" s="454" t="s">
        <v>18090</v>
      </c>
      <c r="E127" s="459">
        <v>39692</v>
      </c>
      <c r="F127" s="17">
        <v>2025</v>
      </c>
      <c r="G127" s="454" t="s">
        <v>18091</v>
      </c>
      <c r="H127" s="454">
        <v>1124141225</v>
      </c>
    </row>
    <row r="128" spans="1:8" ht="39.9" customHeight="1" x14ac:dyDescent="0.2">
      <c r="A128" s="93">
        <v>2</v>
      </c>
      <c r="B128" s="454" t="s">
        <v>18092</v>
      </c>
      <c r="C128" s="454" t="s">
        <v>18093</v>
      </c>
      <c r="D128" s="454" t="s">
        <v>18090</v>
      </c>
      <c r="E128" s="459">
        <v>39508</v>
      </c>
      <c r="F128" s="17">
        <v>2025</v>
      </c>
      <c r="G128" s="454" t="s">
        <v>18094</v>
      </c>
      <c r="H128" s="454">
        <v>1124141209</v>
      </c>
    </row>
    <row r="129" spans="1:8" ht="39.9" customHeight="1" x14ac:dyDescent="0.2">
      <c r="A129" s="93">
        <v>3</v>
      </c>
      <c r="B129" s="454" t="s">
        <v>18095</v>
      </c>
      <c r="C129" s="454" t="s">
        <v>18096</v>
      </c>
      <c r="D129" s="454" t="s">
        <v>18090</v>
      </c>
      <c r="E129" s="459">
        <v>39539</v>
      </c>
      <c r="F129" s="17">
        <v>2025</v>
      </c>
      <c r="G129" s="454" t="s">
        <v>18097</v>
      </c>
      <c r="H129" s="454">
        <v>1124141233</v>
      </c>
    </row>
    <row r="130" spans="1:8" ht="39.9" customHeight="1" x14ac:dyDescent="0.2">
      <c r="A130" s="93">
        <v>4</v>
      </c>
      <c r="B130" s="454" t="s">
        <v>18098</v>
      </c>
      <c r="C130" s="454" t="s">
        <v>18099</v>
      </c>
      <c r="D130" s="454" t="s">
        <v>18090</v>
      </c>
      <c r="E130" s="459">
        <v>43132</v>
      </c>
      <c r="F130" s="17">
        <v>2025</v>
      </c>
      <c r="G130" s="454" t="s">
        <v>18100</v>
      </c>
      <c r="H130" s="454">
        <v>1124141241</v>
      </c>
    </row>
    <row r="131" spans="1:8" ht="39.9" customHeight="1" x14ac:dyDescent="0.2">
      <c r="A131" s="93">
        <v>5</v>
      </c>
      <c r="B131" s="454" t="s">
        <v>18101</v>
      </c>
      <c r="C131" s="454" t="s">
        <v>18102</v>
      </c>
      <c r="D131" s="454" t="s">
        <v>18090</v>
      </c>
      <c r="E131" s="459">
        <v>43617</v>
      </c>
      <c r="F131" s="17">
        <v>2025</v>
      </c>
      <c r="G131" s="454" t="s">
        <v>18103</v>
      </c>
      <c r="H131" s="454">
        <v>1124141217</v>
      </c>
    </row>
    <row r="132" spans="1:8" ht="39.9" customHeight="1" x14ac:dyDescent="0.2">
      <c r="A132" s="93">
        <v>6</v>
      </c>
      <c r="B132" s="454" t="s">
        <v>18104</v>
      </c>
      <c r="C132" s="454" t="s">
        <v>18105</v>
      </c>
      <c r="D132" s="454" t="s">
        <v>18090</v>
      </c>
      <c r="E132" s="459">
        <v>32051</v>
      </c>
      <c r="F132" s="17">
        <v>2025</v>
      </c>
      <c r="G132" s="454" t="s">
        <v>18106</v>
      </c>
      <c r="H132" s="454">
        <v>1124141266</v>
      </c>
    </row>
    <row r="133" spans="1:8" ht="39.9" customHeight="1" x14ac:dyDescent="0.2">
      <c r="A133" s="93">
        <v>7</v>
      </c>
      <c r="B133" s="454" t="s">
        <v>18107</v>
      </c>
      <c r="C133" s="454" t="s">
        <v>18108</v>
      </c>
      <c r="D133" s="454" t="s">
        <v>17046</v>
      </c>
      <c r="E133" s="459">
        <v>41760</v>
      </c>
      <c r="F133" s="17">
        <v>2025</v>
      </c>
      <c r="G133" s="454" t="s">
        <v>18109</v>
      </c>
      <c r="H133" s="454">
        <v>1124141258</v>
      </c>
    </row>
    <row r="134" spans="1:8" ht="39.9" customHeight="1" x14ac:dyDescent="0.2">
      <c r="A134" s="93">
        <v>8</v>
      </c>
      <c r="B134" s="454" t="s">
        <v>18110</v>
      </c>
      <c r="C134" s="454" t="s">
        <v>18130</v>
      </c>
      <c r="D134" s="454" t="s">
        <v>18111</v>
      </c>
      <c r="E134" s="459">
        <v>44713</v>
      </c>
      <c r="F134" s="17">
        <v>2025</v>
      </c>
      <c r="G134" s="454" t="s">
        <v>18112</v>
      </c>
      <c r="H134" s="454">
        <v>7180032216</v>
      </c>
    </row>
    <row r="135" spans="1:8" ht="39.9" customHeight="1" x14ac:dyDescent="0.2">
      <c r="A135" s="93">
        <v>9</v>
      </c>
      <c r="B135" s="454" t="s">
        <v>18113</v>
      </c>
      <c r="C135" s="454" t="s">
        <v>18131</v>
      </c>
      <c r="D135" s="454" t="s">
        <v>18114</v>
      </c>
      <c r="E135" s="459">
        <v>45200</v>
      </c>
      <c r="F135" s="17">
        <v>2025</v>
      </c>
      <c r="G135" s="454" t="s">
        <v>18115</v>
      </c>
      <c r="H135" s="454">
        <v>7180032224</v>
      </c>
    </row>
    <row r="136" spans="1:8" ht="39.9" customHeight="1" x14ac:dyDescent="0.2">
      <c r="A136" s="93">
        <v>10</v>
      </c>
      <c r="B136" s="454" t="s">
        <v>18116</v>
      </c>
      <c r="C136" s="454" t="s">
        <v>18132</v>
      </c>
      <c r="D136" s="454" t="s">
        <v>18114</v>
      </c>
      <c r="E136" s="459">
        <v>45444</v>
      </c>
      <c r="F136" s="17">
        <v>2025</v>
      </c>
      <c r="G136" s="454" t="s">
        <v>18117</v>
      </c>
      <c r="H136" s="454">
        <v>7180032232</v>
      </c>
    </row>
    <row r="137" spans="1:8" ht="39.9" customHeight="1" x14ac:dyDescent="0.2">
      <c r="A137" s="93">
        <v>11</v>
      </c>
      <c r="B137" s="454" t="s">
        <v>18118</v>
      </c>
      <c r="C137" s="454" t="s">
        <v>18133</v>
      </c>
      <c r="D137" s="454" t="s">
        <v>18119</v>
      </c>
      <c r="E137" s="459">
        <v>44743</v>
      </c>
      <c r="F137" s="17">
        <v>2025</v>
      </c>
      <c r="G137" s="454" t="s">
        <v>18120</v>
      </c>
      <c r="H137" s="454">
        <v>7180032240</v>
      </c>
    </row>
    <row r="138" spans="1:8" ht="39.9" customHeight="1" x14ac:dyDescent="0.2">
      <c r="A138" s="93">
        <v>12</v>
      </c>
      <c r="B138" s="454" t="s">
        <v>18121</v>
      </c>
      <c r="C138" s="454" t="s">
        <v>18122</v>
      </c>
      <c r="D138" s="454" t="s">
        <v>18114</v>
      </c>
      <c r="E138" s="459">
        <v>45536</v>
      </c>
      <c r="F138" s="17">
        <v>2025</v>
      </c>
      <c r="G138" s="454" t="s">
        <v>18123</v>
      </c>
      <c r="H138" s="454">
        <v>7180032257</v>
      </c>
    </row>
    <row r="139" spans="1:8" ht="39.9" customHeight="1" x14ac:dyDescent="0.2">
      <c r="A139" s="93">
        <v>13</v>
      </c>
      <c r="B139" s="454" t="s">
        <v>18128</v>
      </c>
      <c r="C139" s="454" t="s">
        <v>18124</v>
      </c>
      <c r="D139" s="454" t="s">
        <v>18114</v>
      </c>
      <c r="E139" s="459">
        <v>45078</v>
      </c>
      <c r="F139" s="17">
        <v>2025</v>
      </c>
      <c r="G139" s="454" t="s">
        <v>18125</v>
      </c>
      <c r="H139" s="454">
        <v>7180032265</v>
      </c>
    </row>
    <row r="140" spans="1:8" ht="39.9" customHeight="1" x14ac:dyDescent="0.2">
      <c r="A140" s="93">
        <v>14</v>
      </c>
      <c r="B140" s="454" t="s">
        <v>18129</v>
      </c>
      <c r="C140" s="454" t="s">
        <v>18126</v>
      </c>
      <c r="D140" s="454" t="s">
        <v>18114</v>
      </c>
      <c r="E140" s="459">
        <v>45017</v>
      </c>
      <c r="F140" s="17">
        <v>2025</v>
      </c>
      <c r="G140" s="454" t="s">
        <v>18127</v>
      </c>
      <c r="H140" s="454">
        <v>7180032273</v>
      </c>
    </row>
    <row r="141" spans="1:8" s="289" customFormat="1" ht="39.9" customHeight="1" x14ac:dyDescent="0.2">
      <c r="A141" s="297"/>
      <c r="B141" s="475" t="s">
        <v>16512</v>
      </c>
      <c r="C141" s="475"/>
    </row>
    <row r="142" spans="1:8" s="57" customFormat="1" ht="39.9" customHeight="1" thickBot="1" x14ac:dyDescent="0.25">
      <c r="A142" s="93"/>
      <c r="B142" s="13" t="s">
        <v>5362</v>
      </c>
      <c r="C142" s="13" t="s">
        <v>5363</v>
      </c>
      <c r="D142" s="13" t="s">
        <v>5364</v>
      </c>
      <c r="E142" s="13" t="s">
        <v>5365</v>
      </c>
      <c r="F142" s="13" t="s">
        <v>5366</v>
      </c>
      <c r="G142" s="13" t="s">
        <v>5368</v>
      </c>
      <c r="H142" s="13" t="s">
        <v>5367</v>
      </c>
    </row>
    <row r="143" spans="1:8" s="57" customFormat="1" ht="39.9" customHeight="1" thickTop="1" x14ac:dyDescent="0.2">
      <c r="A143" s="93">
        <v>1</v>
      </c>
      <c r="B143" s="80" t="s">
        <v>16513</v>
      </c>
      <c r="C143" s="79" t="s">
        <v>16514</v>
      </c>
      <c r="D143" s="79" t="s">
        <v>16515</v>
      </c>
      <c r="E143" s="298" t="s">
        <v>16516</v>
      </c>
      <c r="F143" s="17">
        <v>2023</v>
      </c>
      <c r="G143" s="293" t="s">
        <v>16517</v>
      </c>
      <c r="H143" s="79" t="s">
        <v>16518</v>
      </c>
    </row>
    <row r="144" spans="1:8" s="57" customFormat="1" ht="39.9" customHeight="1" x14ac:dyDescent="0.2">
      <c r="A144" s="93">
        <v>2</v>
      </c>
      <c r="B144" s="80" t="s">
        <v>16519</v>
      </c>
      <c r="C144" s="79" t="s">
        <v>16520</v>
      </c>
      <c r="D144" s="79" t="s">
        <v>16521</v>
      </c>
      <c r="E144" s="298" t="s">
        <v>13413</v>
      </c>
      <c r="F144" s="17">
        <v>2023</v>
      </c>
      <c r="G144" s="293" t="s">
        <v>16522</v>
      </c>
      <c r="H144" s="79" t="s">
        <v>16523</v>
      </c>
    </row>
    <row r="145" spans="1:8" s="57" customFormat="1" ht="39.9" customHeight="1" x14ac:dyDescent="0.2">
      <c r="A145" s="93">
        <v>3</v>
      </c>
      <c r="B145" s="80" t="s">
        <v>16524</v>
      </c>
      <c r="C145" s="79" t="s">
        <v>16525</v>
      </c>
      <c r="D145" s="79" t="s">
        <v>16526</v>
      </c>
      <c r="E145" s="298" t="s">
        <v>16527</v>
      </c>
      <c r="F145" s="17">
        <v>2023</v>
      </c>
      <c r="G145" s="293" t="s">
        <v>16528</v>
      </c>
      <c r="H145" s="79" t="s">
        <v>16529</v>
      </c>
    </row>
    <row r="146" spans="1:8" s="57" customFormat="1" ht="39.9" customHeight="1" x14ac:dyDescent="0.2">
      <c r="A146" s="93">
        <v>4</v>
      </c>
      <c r="B146" s="80" t="s">
        <v>16530</v>
      </c>
      <c r="C146" s="79" t="s">
        <v>16531</v>
      </c>
      <c r="D146" s="79" t="s">
        <v>16532</v>
      </c>
      <c r="E146" s="298" t="s">
        <v>16533</v>
      </c>
      <c r="F146" s="17">
        <v>2023</v>
      </c>
      <c r="G146" s="293" t="s">
        <v>16534</v>
      </c>
      <c r="H146" s="79" t="s">
        <v>16535</v>
      </c>
    </row>
    <row r="147" spans="1:8" s="57" customFormat="1" ht="39.9" customHeight="1" x14ac:dyDescent="0.2">
      <c r="A147" s="93">
        <v>5</v>
      </c>
      <c r="B147" s="80" t="s">
        <v>16536</v>
      </c>
      <c r="C147" s="79" t="s">
        <v>16537</v>
      </c>
      <c r="D147" s="79" t="s">
        <v>16538</v>
      </c>
      <c r="E147" s="298" t="s">
        <v>16533</v>
      </c>
      <c r="F147" s="17">
        <v>2023</v>
      </c>
      <c r="G147" s="293" t="s">
        <v>16539</v>
      </c>
      <c r="H147" s="79" t="s">
        <v>16540</v>
      </c>
    </row>
    <row r="148" spans="1:8" s="57" customFormat="1" ht="39.9" customHeight="1" x14ac:dyDescent="0.2">
      <c r="A148" s="93">
        <v>6</v>
      </c>
      <c r="B148" s="80" t="s">
        <v>16541</v>
      </c>
      <c r="C148" s="79" t="s">
        <v>16542</v>
      </c>
      <c r="D148" s="79" t="s">
        <v>16543</v>
      </c>
      <c r="E148" s="298" t="s">
        <v>16544</v>
      </c>
      <c r="F148" s="17">
        <v>2023</v>
      </c>
      <c r="G148" s="293" t="s">
        <v>16545</v>
      </c>
      <c r="H148" s="79" t="s">
        <v>16546</v>
      </c>
    </row>
    <row r="149" spans="1:8" s="57" customFormat="1" ht="39.9" customHeight="1" x14ac:dyDescent="0.2">
      <c r="A149" s="93">
        <v>7</v>
      </c>
      <c r="B149" s="80" t="s">
        <v>16547</v>
      </c>
      <c r="C149" s="79" t="s">
        <v>16548</v>
      </c>
      <c r="D149" s="79" t="s">
        <v>16549</v>
      </c>
      <c r="E149" s="298" t="s">
        <v>16550</v>
      </c>
      <c r="F149" s="17">
        <v>2023</v>
      </c>
      <c r="G149" s="293" t="s">
        <v>16551</v>
      </c>
      <c r="H149" s="79" t="s">
        <v>16552</v>
      </c>
    </row>
    <row r="150" spans="1:8" s="57" customFormat="1" ht="39.9" customHeight="1" x14ac:dyDescent="0.2">
      <c r="A150" s="93">
        <v>8</v>
      </c>
      <c r="B150" s="80" t="s">
        <v>16553</v>
      </c>
      <c r="C150" s="79" t="s">
        <v>16554</v>
      </c>
      <c r="D150" s="79" t="s">
        <v>16555</v>
      </c>
      <c r="E150" s="298" t="s">
        <v>16556</v>
      </c>
      <c r="F150" s="17">
        <v>2023</v>
      </c>
      <c r="G150" s="293" t="s">
        <v>16557</v>
      </c>
      <c r="H150" s="79" t="s">
        <v>16558</v>
      </c>
    </row>
    <row r="151" spans="1:8" s="57" customFormat="1" ht="39.9" customHeight="1" x14ac:dyDescent="0.2">
      <c r="A151" s="93">
        <v>9</v>
      </c>
      <c r="B151" s="80" t="s">
        <v>16559</v>
      </c>
      <c r="C151" s="79" t="s">
        <v>16560</v>
      </c>
      <c r="D151" s="79" t="s">
        <v>16521</v>
      </c>
      <c r="E151" s="298" t="s">
        <v>16561</v>
      </c>
      <c r="F151" s="17">
        <v>2023</v>
      </c>
      <c r="G151" s="293" t="s">
        <v>16562</v>
      </c>
      <c r="H151" s="79" t="s">
        <v>16563</v>
      </c>
    </row>
    <row r="152" spans="1:8" s="57" customFormat="1" ht="39.9" customHeight="1" x14ac:dyDescent="0.2">
      <c r="A152" s="93">
        <v>10</v>
      </c>
      <c r="B152" s="80" t="s">
        <v>16564</v>
      </c>
      <c r="C152" s="79" t="s">
        <v>16565</v>
      </c>
      <c r="D152" s="79" t="s">
        <v>16521</v>
      </c>
      <c r="E152" s="298" t="s">
        <v>16566</v>
      </c>
      <c r="F152" s="17">
        <v>2023</v>
      </c>
      <c r="G152" s="293" t="s">
        <v>16567</v>
      </c>
      <c r="H152" s="79" t="s">
        <v>16568</v>
      </c>
    </row>
    <row r="153" spans="1:8" s="289" customFormat="1" ht="39.9" customHeight="1" x14ac:dyDescent="0.2">
      <c r="A153" s="297"/>
      <c r="B153" s="473" t="s">
        <v>17453</v>
      </c>
      <c r="C153" s="473"/>
    </row>
    <row r="154" spans="1:8" s="57" customFormat="1" ht="39.9" customHeight="1" thickBot="1" x14ac:dyDescent="0.25">
      <c r="A154" s="93"/>
      <c r="B154" s="13" t="s">
        <v>5362</v>
      </c>
      <c r="C154" s="13" t="s">
        <v>5363</v>
      </c>
      <c r="D154" s="13" t="s">
        <v>5364</v>
      </c>
      <c r="E154" s="13" t="s">
        <v>5365</v>
      </c>
      <c r="F154" s="13" t="s">
        <v>5366</v>
      </c>
      <c r="G154" s="13" t="s">
        <v>5368</v>
      </c>
      <c r="H154" s="13" t="s">
        <v>5367</v>
      </c>
    </row>
    <row r="155" spans="1:8" s="57" customFormat="1" ht="39.9" customHeight="1" thickTop="1" x14ac:dyDescent="0.2">
      <c r="A155" s="93">
        <v>1</v>
      </c>
      <c r="B155" s="16" t="s">
        <v>17454</v>
      </c>
      <c r="C155" s="16" t="s">
        <v>17487</v>
      </c>
      <c r="D155" s="435" t="s">
        <v>17483</v>
      </c>
      <c r="E155" s="436" t="s">
        <v>17488</v>
      </c>
      <c r="F155" s="60">
        <v>2024</v>
      </c>
      <c r="G155" s="437" t="s">
        <v>17494</v>
      </c>
      <c r="H155" s="435">
        <v>7180031937</v>
      </c>
    </row>
    <row r="156" spans="1:8" s="57" customFormat="1" ht="39.9" customHeight="1" x14ac:dyDescent="0.2">
      <c r="A156" s="93">
        <v>2</v>
      </c>
      <c r="B156" s="14" t="s">
        <v>17455</v>
      </c>
      <c r="C156" s="14" t="s">
        <v>17487</v>
      </c>
      <c r="D156" s="79" t="s">
        <v>17483</v>
      </c>
      <c r="E156" s="298" t="s">
        <v>17488</v>
      </c>
      <c r="F156" s="17">
        <v>2024</v>
      </c>
      <c r="G156" s="293" t="s">
        <v>17495</v>
      </c>
      <c r="H156" s="79">
        <v>7180031945</v>
      </c>
    </row>
    <row r="157" spans="1:8" s="57" customFormat="1" ht="39.9" customHeight="1" x14ac:dyDescent="0.2">
      <c r="A157" s="93">
        <v>3</v>
      </c>
      <c r="B157" s="14" t="s">
        <v>17456</v>
      </c>
      <c r="C157" s="14" t="s">
        <v>17487</v>
      </c>
      <c r="D157" s="79" t="s">
        <v>17483</v>
      </c>
      <c r="E157" s="298" t="s">
        <v>17488</v>
      </c>
      <c r="F157" s="17">
        <v>2024</v>
      </c>
      <c r="G157" s="293" t="s">
        <v>17496</v>
      </c>
      <c r="H157" s="79">
        <v>7180031952</v>
      </c>
    </row>
    <row r="158" spans="1:8" s="57" customFormat="1" ht="39.9" customHeight="1" x14ac:dyDescent="0.2">
      <c r="A158" s="93">
        <v>4</v>
      </c>
      <c r="B158" s="14" t="s">
        <v>17457</v>
      </c>
      <c r="C158" s="14" t="s">
        <v>17458</v>
      </c>
      <c r="D158" s="79" t="s">
        <v>17483</v>
      </c>
      <c r="E158" s="298" t="s">
        <v>17489</v>
      </c>
      <c r="F158" s="17">
        <v>2024</v>
      </c>
      <c r="G158" s="293" t="s">
        <v>17497</v>
      </c>
      <c r="H158" s="79">
        <v>7180031960</v>
      </c>
    </row>
    <row r="159" spans="1:8" s="57" customFormat="1" ht="39.9" customHeight="1" x14ac:dyDescent="0.2">
      <c r="A159" s="93">
        <v>5</v>
      </c>
      <c r="B159" s="14" t="s">
        <v>17459</v>
      </c>
      <c r="C159" s="14" t="s">
        <v>17460</v>
      </c>
      <c r="D159" s="79" t="s">
        <v>17483</v>
      </c>
      <c r="E159" s="298" t="s">
        <v>17488</v>
      </c>
      <c r="F159" s="17">
        <v>2024</v>
      </c>
      <c r="G159" s="293" t="s">
        <v>17498</v>
      </c>
      <c r="H159" s="79">
        <v>7180031978</v>
      </c>
    </row>
    <row r="160" spans="1:8" s="57" customFormat="1" ht="39.9" customHeight="1" x14ac:dyDescent="0.2">
      <c r="A160" s="93">
        <v>6</v>
      </c>
      <c r="B160" s="14" t="s">
        <v>17461</v>
      </c>
      <c r="C160" s="14" t="s">
        <v>17462</v>
      </c>
      <c r="D160" s="79" t="s">
        <v>17483</v>
      </c>
      <c r="E160" s="298" t="s">
        <v>17489</v>
      </c>
      <c r="F160" s="17">
        <v>2024</v>
      </c>
      <c r="G160" s="293" t="s">
        <v>17499</v>
      </c>
      <c r="H160" s="79">
        <v>7180031986</v>
      </c>
    </row>
    <row r="161" spans="1:8" s="57" customFormat="1" ht="39.9" customHeight="1" x14ac:dyDescent="0.2">
      <c r="A161" s="93">
        <v>7</v>
      </c>
      <c r="B161" s="14" t="s">
        <v>17463</v>
      </c>
      <c r="C161" s="14" t="s">
        <v>17464</v>
      </c>
      <c r="D161" s="79" t="s">
        <v>17484</v>
      </c>
      <c r="E161" s="298" t="s">
        <v>17490</v>
      </c>
      <c r="F161" s="17">
        <v>2024</v>
      </c>
      <c r="G161" s="293" t="s">
        <v>17500</v>
      </c>
      <c r="H161" s="79">
        <v>7180031994</v>
      </c>
    </row>
    <row r="162" spans="1:8" s="57" customFormat="1" ht="39.9" customHeight="1" x14ac:dyDescent="0.2">
      <c r="A162" s="93">
        <v>8</v>
      </c>
      <c r="B162" s="14" t="s">
        <v>17465</v>
      </c>
      <c r="C162" s="14" t="s">
        <v>17464</v>
      </c>
      <c r="D162" s="79" t="s">
        <v>17484</v>
      </c>
      <c r="E162" s="298" t="s">
        <v>17488</v>
      </c>
      <c r="F162" s="17">
        <v>2024</v>
      </c>
      <c r="G162" s="293" t="s">
        <v>17501</v>
      </c>
      <c r="H162" s="79">
        <v>7180032000</v>
      </c>
    </row>
    <row r="163" spans="1:8" s="57" customFormat="1" ht="39.9" customHeight="1" x14ac:dyDescent="0.2">
      <c r="A163" s="93">
        <v>9</v>
      </c>
      <c r="B163" s="14" t="s">
        <v>17466</v>
      </c>
      <c r="C163" s="14" t="s">
        <v>17464</v>
      </c>
      <c r="D163" s="79" t="s">
        <v>17484</v>
      </c>
      <c r="E163" s="298" t="s">
        <v>17490</v>
      </c>
      <c r="F163" s="17">
        <v>2024</v>
      </c>
      <c r="G163" s="293" t="s">
        <v>17502</v>
      </c>
      <c r="H163" s="79">
        <v>7180032018</v>
      </c>
    </row>
    <row r="164" spans="1:8" s="57" customFormat="1" ht="39.9" customHeight="1" x14ac:dyDescent="0.2">
      <c r="A164" s="93">
        <v>10</v>
      </c>
      <c r="B164" s="14" t="s">
        <v>17467</v>
      </c>
      <c r="C164" s="14" t="s">
        <v>17464</v>
      </c>
      <c r="D164" s="79" t="s">
        <v>17484</v>
      </c>
      <c r="E164" s="298" t="s">
        <v>17488</v>
      </c>
      <c r="F164" s="17">
        <v>2024</v>
      </c>
      <c r="G164" s="293" t="s">
        <v>17503</v>
      </c>
      <c r="H164" s="79">
        <v>7180032026</v>
      </c>
    </row>
    <row r="165" spans="1:8" s="57" customFormat="1" ht="39.9" customHeight="1" x14ac:dyDescent="0.2">
      <c r="A165" s="93">
        <v>11</v>
      </c>
      <c r="B165" s="14" t="s">
        <v>17468</v>
      </c>
      <c r="C165" s="14" t="s">
        <v>17464</v>
      </c>
      <c r="D165" s="17" t="s">
        <v>17484</v>
      </c>
      <c r="E165" s="17" t="s">
        <v>17490</v>
      </c>
      <c r="F165" s="17">
        <v>2024</v>
      </c>
      <c r="G165" s="17" t="s">
        <v>17504</v>
      </c>
      <c r="H165" s="17">
        <v>7180032034</v>
      </c>
    </row>
    <row r="166" spans="1:8" s="57" customFormat="1" ht="39.9" customHeight="1" x14ac:dyDescent="0.2">
      <c r="A166" s="93">
        <v>12</v>
      </c>
      <c r="B166" s="14" t="s">
        <v>17469</v>
      </c>
      <c r="C166" s="14" t="s">
        <v>17470</v>
      </c>
      <c r="D166" s="17" t="s">
        <v>17485</v>
      </c>
      <c r="E166" s="17" t="s">
        <v>17488</v>
      </c>
      <c r="F166" s="17">
        <v>2024</v>
      </c>
      <c r="G166" s="17" t="s">
        <v>17505</v>
      </c>
      <c r="H166" s="17">
        <v>7180032042</v>
      </c>
    </row>
    <row r="167" spans="1:8" s="57" customFormat="1" ht="39.9" customHeight="1" x14ac:dyDescent="0.2">
      <c r="A167" s="93">
        <v>13</v>
      </c>
      <c r="B167" s="14" t="s">
        <v>17471</v>
      </c>
      <c r="C167" s="14" t="s">
        <v>17472</v>
      </c>
      <c r="D167" s="17" t="s">
        <v>17485</v>
      </c>
      <c r="E167" s="17" t="s">
        <v>17490</v>
      </c>
      <c r="F167" s="17">
        <v>2024</v>
      </c>
      <c r="G167" s="17" t="s">
        <v>17506</v>
      </c>
      <c r="H167" s="17">
        <v>7180032059</v>
      </c>
    </row>
    <row r="168" spans="1:8" s="57" customFormat="1" ht="39.9" customHeight="1" x14ac:dyDescent="0.2">
      <c r="A168" s="93">
        <v>14</v>
      </c>
      <c r="B168" s="14" t="s">
        <v>17473</v>
      </c>
      <c r="C168" s="14" t="s">
        <v>17474</v>
      </c>
      <c r="D168" s="17" t="s">
        <v>17483</v>
      </c>
      <c r="E168" s="17" t="s">
        <v>17490</v>
      </c>
      <c r="F168" s="17">
        <v>2024</v>
      </c>
      <c r="G168" s="17" t="s">
        <v>17507</v>
      </c>
      <c r="H168" s="17">
        <v>7180032067</v>
      </c>
    </row>
    <row r="169" spans="1:8" s="57" customFormat="1" ht="39.9" customHeight="1" x14ac:dyDescent="0.2">
      <c r="A169" s="93">
        <v>15</v>
      </c>
      <c r="B169" s="14" t="s">
        <v>17475</v>
      </c>
      <c r="C169" s="14" t="s">
        <v>17482</v>
      </c>
      <c r="D169" s="17" t="s">
        <v>17483</v>
      </c>
      <c r="E169" s="17" t="s">
        <v>17491</v>
      </c>
      <c r="F169" s="17">
        <v>2024</v>
      </c>
      <c r="G169" s="17" t="s">
        <v>17508</v>
      </c>
      <c r="H169" s="17">
        <v>7180032075</v>
      </c>
    </row>
    <row r="170" spans="1:8" s="57" customFormat="1" ht="39.9" customHeight="1" x14ac:dyDescent="0.2">
      <c r="A170" s="93">
        <v>16</v>
      </c>
      <c r="B170" s="14" t="s">
        <v>17476</v>
      </c>
      <c r="C170" s="14" t="s">
        <v>17477</v>
      </c>
      <c r="D170" s="17" t="s">
        <v>17483</v>
      </c>
      <c r="E170" s="17" t="s">
        <v>17492</v>
      </c>
      <c r="F170" s="17">
        <v>2024</v>
      </c>
      <c r="G170" s="17" t="s">
        <v>17509</v>
      </c>
      <c r="H170" s="17">
        <v>7180032083</v>
      </c>
    </row>
    <row r="171" spans="1:8" s="57" customFormat="1" ht="39.9" customHeight="1" x14ac:dyDescent="0.2">
      <c r="A171" s="93">
        <v>17</v>
      </c>
      <c r="B171" s="14" t="s">
        <v>17478</v>
      </c>
      <c r="C171" s="14" t="s">
        <v>17479</v>
      </c>
      <c r="D171" s="17" t="s">
        <v>17483</v>
      </c>
      <c r="E171" s="17" t="s">
        <v>17490</v>
      </c>
      <c r="F171" s="17">
        <v>2024</v>
      </c>
      <c r="G171" s="17" t="s">
        <v>17510</v>
      </c>
      <c r="H171" s="17">
        <v>7180032091</v>
      </c>
    </row>
    <row r="172" spans="1:8" s="57" customFormat="1" ht="39" customHeight="1" x14ac:dyDescent="0.2">
      <c r="A172" s="93">
        <v>18</v>
      </c>
      <c r="B172" s="14" t="s">
        <v>17480</v>
      </c>
      <c r="C172" s="14" t="s">
        <v>17481</v>
      </c>
      <c r="D172" s="17" t="s">
        <v>17486</v>
      </c>
      <c r="E172" s="17" t="s">
        <v>17493</v>
      </c>
      <c r="F172" s="17">
        <v>2024</v>
      </c>
      <c r="G172" s="17" t="s">
        <v>17511</v>
      </c>
      <c r="H172" s="17">
        <v>7180032109</v>
      </c>
    </row>
    <row r="173" spans="1:8" s="289" customFormat="1" ht="39.9" customHeight="1" x14ac:dyDescent="0.2">
      <c r="A173" s="297"/>
      <c r="B173" s="473" t="s">
        <v>17756</v>
      </c>
      <c r="C173" s="473"/>
    </row>
    <row r="174" spans="1:8" s="451" customFormat="1" ht="40.200000000000003" customHeight="1" x14ac:dyDescent="0.2">
      <c r="A174" s="93">
        <v>1</v>
      </c>
      <c r="B174" s="449" t="s">
        <v>17700</v>
      </c>
      <c r="C174" s="449" t="s">
        <v>17677</v>
      </c>
      <c r="D174" s="449" t="s">
        <v>17678</v>
      </c>
      <c r="E174" s="450" t="s">
        <v>8583</v>
      </c>
      <c r="F174" s="453">
        <v>2025</v>
      </c>
      <c r="G174" s="452" t="s">
        <v>17704</v>
      </c>
      <c r="H174" s="449">
        <v>7180032125</v>
      </c>
    </row>
    <row r="175" spans="1:8" s="451" customFormat="1" ht="40.200000000000003" customHeight="1" x14ac:dyDescent="0.2">
      <c r="A175" s="93">
        <v>2</v>
      </c>
      <c r="B175" s="449" t="s">
        <v>17679</v>
      </c>
      <c r="C175" s="449" t="s">
        <v>17680</v>
      </c>
      <c r="D175" s="449" t="s">
        <v>17681</v>
      </c>
      <c r="E175" s="450" t="s">
        <v>15116</v>
      </c>
      <c r="F175" s="453">
        <v>2025</v>
      </c>
      <c r="G175" s="452" t="s">
        <v>17705</v>
      </c>
      <c r="H175" s="449">
        <v>7180032133</v>
      </c>
    </row>
    <row r="176" spans="1:8" s="451" customFormat="1" ht="40.200000000000003" customHeight="1" x14ac:dyDescent="0.2">
      <c r="A176" s="93">
        <v>3</v>
      </c>
      <c r="B176" s="449" t="s">
        <v>17682</v>
      </c>
      <c r="C176" s="449" t="s">
        <v>17680</v>
      </c>
      <c r="D176" s="449" t="s">
        <v>17678</v>
      </c>
      <c r="E176" s="450" t="s">
        <v>8391</v>
      </c>
      <c r="F176" s="453">
        <v>2025</v>
      </c>
      <c r="G176" s="452" t="s">
        <v>17706</v>
      </c>
      <c r="H176" s="449">
        <v>7180032141</v>
      </c>
    </row>
    <row r="177" spans="1:8" s="451" customFormat="1" ht="40.200000000000003" customHeight="1" x14ac:dyDescent="0.2">
      <c r="A177" s="93">
        <v>4</v>
      </c>
      <c r="B177" s="449" t="s">
        <v>17683</v>
      </c>
      <c r="C177" s="449" t="s">
        <v>17684</v>
      </c>
      <c r="D177" s="452" t="s">
        <v>17701</v>
      </c>
      <c r="E177" s="450" t="s">
        <v>17685</v>
      </c>
      <c r="F177" s="453">
        <v>2025</v>
      </c>
      <c r="G177" s="452" t="s">
        <v>17707</v>
      </c>
      <c r="H177" s="449">
        <v>7180032158</v>
      </c>
    </row>
    <row r="178" spans="1:8" s="451" customFormat="1" ht="40.200000000000003" customHeight="1" x14ac:dyDescent="0.2">
      <c r="A178" s="93">
        <v>5</v>
      </c>
      <c r="B178" s="449" t="s">
        <v>17686</v>
      </c>
      <c r="C178" s="449" t="s">
        <v>17687</v>
      </c>
      <c r="D178" s="449" t="s">
        <v>17681</v>
      </c>
      <c r="E178" s="450" t="s">
        <v>17688</v>
      </c>
      <c r="F178" s="453">
        <v>2025</v>
      </c>
      <c r="G178" s="452" t="s">
        <v>17708</v>
      </c>
      <c r="H178" s="449">
        <v>7180032166</v>
      </c>
    </row>
    <row r="179" spans="1:8" s="451" customFormat="1" ht="40.200000000000003" customHeight="1" x14ac:dyDescent="0.2">
      <c r="A179" s="93">
        <v>6</v>
      </c>
      <c r="B179" s="449" t="s">
        <v>17689</v>
      </c>
      <c r="C179" s="449" t="s">
        <v>17690</v>
      </c>
      <c r="D179" s="452" t="s">
        <v>17702</v>
      </c>
      <c r="E179" s="450" t="s">
        <v>17691</v>
      </c>
      <c r="F179" s="453">
        <v>2025</v>
      </c>
      <c r="G179" s="452" t="s">
        <v>17709</v>
      </c>
      <c r="H179" s="449">
        <v>7180032174</v>
      </c>
    </row>
    <row r="180" spans="1:8" s="451" customFormat="1" ht="40.200000000000003" customHeight="1" x14ac:dyDescent="0.2">
      <c r="A180" s="93">
        <v>7</v>
      </c>
      <c r="B180" s="449" t="s">
        <v>17692</v>
      </c>
      <c r="C180" s="449" t="s">
        <v>17693</v>
      </c>
      <c r="D180" s="452" t="s">
        <v>17703</v>
      </c>
      <c r="E180" s="450" t="s">
        <v>17694</v>
      </c>
      <c r="F180" s="453">
        <v>2025</v>
      </c>
      <c r="G180" s="452" t="s">
        <v>17710</v>
      </c>
      <c r="H180" s="449">
        <v>7180032182</v>
      </c>
    </row>
    <row r="181" spans="1:8" s="451" customFormat="1" ht="40.200000000000003" customHeight="1" x14ac:dyDescent="0.2">
      <c r="A181" s="93">
        <v>8</v>
      </c>
      <c r="B181" s="449" t="s">
        <v>17695</v>
      </c>
      <c r="C181" s="449" t="s">
        <v>17696</v>
      </c>
      <c r="D181" s="449" t="s">
        <v>17678</v>
      </c>
      <c r="E181" s="450" t="s">
        <v>17697</v>
      </c>
      <c r="F181" s="453">
        <v>2025</v>
      </c>
      <c r="G181" s="452" t="s">
        <v>17711</v>
      </c>
      <c r="H181" s="449">
        <v>7180032190</v>
      </c>
    </row>
    <row r="182" spans="1:8" s="451" customFormat="1" ht="40.200000000000003" customHeight="1" x14ac:dyDescent="0.2">
      <c r="A182" s="93">
        <v>9</v>
      </c>
      <c r="B182" s="449" t="s">
        <v>17698</v>
      </c>
      <c r="C182" s="449" t="s">
        <v>17757</v>
      </c>
      <c r="D182" s="452" t="s">
        <v>17701</v>
      </c>
      <c r="E182" s="450" t="s">
        <v>17699</v>
      </c>
      <c r="F182" s="453">
        <v>2025</v>
      </c>
      <c r="G182" s="452" t="s">
        <v>17712</v>
      </c>
      <c r="H182" s="449">
        <v>7180032208</v>
      </c>
    </row>
    <row r="183" spans="1:8" ht="39.9" customHeight="1" x14ac:dyDescent="0.2">
      <c r="A183" s="297"/>
      <c r="B183" s="473" t="s">
        <v>18412</v>
      </c>
      <c r="C183" s="473"/>
      <c r="D183" s="289"/>
      <c r="E183" s="289"/>
      <c r="F183" s="289"/>
      <c r="G183" s="289"/>
      <c r="H183" s="289"/>
    </row>
    <row r="184" spans="1:8" ht="39.9" customHeight="1" x14ac:dyDescent="0.2">
      <c r="A184" s="93">
        <v>1</v>
      </c>
      <c r="B184" s="486" t="s">
        <v>18444</v>
      </c>
      <c r="C184" s="489" t="s">
        <v>18445</v>
      </c>
      <c r="D184" s="492" t="s">
        <v>18446</v>
      </c>
      <c r="E184" s="493" t="s">
        <v>18414</v>
      </c>
      <c r="F184" s="453">
        <v>2025</v>
      </c>
      <c r="G184" s="485" t="s">
        <v>18447</v>
      </c>
      <c r="H184" s="495">
        <v>7180032281</v>
      </c>
    </row>
    <row r="185" spans="1:8" ht="39.9" customHeight="1" x14ac:dyDescent="0.2">
      <c r="A185" s="93">
        <v>2</v>
      </c>
      <c r="B185" s="486" t="s">
        <v>18448</v>
      </c>
      <c r="C185" s="488" t="s">
        <v>18449</v>
      </c>
      <c r="D185" s="492" t="s">
        <v>18446</v>
      </c>
      <c r="E185" s="493">
        <v>2004</v>
      </c>
      <c r="F185" s="453">
        <v>2025</v>
      </c>
      <c r="G185" s="485" t="s">
        <v>18417</v>
      </c>
      <c r="H185" s="495">
        <v>7180032299</v>
      </c>
    </row>
    <row r="186" spans="1:8" ht="39.9" customHeight="1" x14ac:dyDescent="0.2">
      <c r="A186" s="93">
        <v>3</v>
      </c>
      <c r="B186" s="486" t="s">
        <v>18450</v>
      </c>
      <c r="C186" s="488" t="s">
        <v>18451</v>
      </c>
      <c r="D186" s="492" t="s">
        <v>18413</v>
      </c>
      <c r="E186" s="493">
        <v>2015</v>
      </c>
      <c r="F186" s="453">
        <v>2025</v>
      </c>
      <c r="G186" s="485" t="s">
        <v>18418</v>
      </c>
      <c r="H186" s="495">
        <v>7180032307</v>
      </c>
    </row>
    <row r="187" spans="1:8" ht="39.9" customHeight="1" x14ac:dyDescent="0.2">
      <c r="A187" s="93">
        <v>4</v>
      </c>
      <c r="B187" s="486" t="s">
        <v>18452</v>
      </c>
      <c r="C187" s="490" t="s">
        <v>18453</v>
      </c>
      <c r="D187" s="492" t="s">
        <v>18413</v>
      </c>
      <c r="E187" s="493">
        <v>2015</v>
      </c>
      <c r="F187" s="453">
        <v>2025</v>
      </c>
      <c r="G187" s="485" t="s">
        <v>18419</v>
      </c>
      <c r="H187" s="495">
        <v>7180032315</v>
      </c>
    </row>
    <row r="188" spans="1:8" ht="39.9" customHeight="1" x14ac:dyDescent="0.2">
      <c r="A188" s="93">
        <v>5</v>
      </c>
      <c r="B188" s="486" t="s">
        <v>18454</v>
      </c>
      <c r="C188" s="488" t="s">
        <v>18455</v>
      </c>
      <c r="D188" s="492" t="s">
        <v>18413</v>
      </c>
      <c r="E188" s="493">
        <v>2016</v>
      </c>
      <c r="F188" s="453">
        <v>2025</v>
      </c>
      <c r="G188" s="485" t="s">
        <v>18420</v>
      </c>
      <c r="H188" s="495">
        <v>7180032323</v>
      </c>
    </row>
    <row r="189" spans="1:8" ht="39.9" customHeight="1" x14ac:dyDescent="0.2">
      <c r="A189" s="93">
        <v>6</v>
      </c>
      <c r="B189" s="486" t="s">
        <v>18456</v>
      </c>
      <c r="C189" s="490" t="s">
        <v>18457</v>
      </c>
      <c r="D189" s="492" t="s">
        <v>18413</v>
      </c>
      <c r="E189" s="493" t="s">
        <v>18415</v>
      </c>
      <c r="F189" s="453">
        <v>2025</v>
      </c>
      <c r="G189" s="485" t="s">
        <v>18421</v>
      </c>
      <c r="H189" s="495">
        <v>7180032331</v>
      </c>
    </row>
    <row r="190" spans="1:8" ht="39.9" customHeight="1" x14ac:dyDescent="0.2">
      <c r="A190" s="93">
        <v>7</v>
      </c>
      <c r="B190" s="486" t="s">
        <v>18458</v>
      </c>
      <c r="C190" s="488" t="s">
        <v>18459</v>
      </c>
      <c r="D190" s="492" t="s">
        <v>18413</v>
      </c>
      <c r="E190" s="493">
        <v>2008</v>
      </c>
      <c r="F190" s="453">
        <v>2025</v>
      </c>
      <c r="G190" s="485" t="s">
        <v>18422</v>
      </c>
      <c r="H190" s="495">
        <v>7180032349</v>
      </c>
    </row>
    <row r="191" spans="1:8" ht="39.9" customHeight="1" x14ac:dyDescent="0.2">
      <c r="A191" s="93">
        <v>8</v>
      </c>
      <c r="B191" s="486" t="s">
        <v>18460</v>
      </c>
      <c r="C191" s="491" t="s">
        <v>18461</v>
      </c>
      <c r="D191" s="492" t="s">
        <v>18413</v>
      </c>
      <c r="E191" s="493" t="s">
        <v>18416</v>
      </c>
      <c r="F191" s="453">
        <v>2025</v>
      </c>
      <c r="G191" s="485" t="s">
        <v>18423</v>
      </c>
      <c r="H191" s="495">
        <v>7180032356</v>
      </c>
    </row>
    <row r="192" spans="1:8" ht="39.9" customHeight="1" x14ac:dyDescent="0.2">
      <c r="A192" s="93">
        <v>9</v>
      </c>
      <c r="B192" s="487" t="s">
        <v>18462</v>
      </c>
      <c r="C192" s="491" t="s">
        <v>18463</v>
      </c>
      <c r="D192" s="492" t="s">
        <v>18413</v>
      </c>
      <c r="E192" s="493" t="s">
        <v>18416</v>
      </c>
      <c r="F192" s="453">
        <v>2025</v>
      </c>
      <c r="G192" s="485" t="s">
        <v>18424</v>
      </c>
      <c r="H192" s="495">
        <v>7180032364</v>
      </c>
    </row>
    <row r="193" spans="1:9" ht="39.9" customHeight="1" x14ac:dyDescent="0.2">
      <c r="A193" s="297"/>
      <c r="B193" s="473" t="s">
        <v>18425</v>
      </c>
      <c r="C193" s="473"/>
      <c r="D193" s="289"/>
      <c r="E193" s="289"/>
      <c r="F193" s="289"/>
      <c r="G193" s="289"/>
      <c r="H193" s="289"/>
    </row>
    <row r="194" spans="1:9" ht="39.9" customHeight="1" x14ac:dyDescent="0.2">
      <c r="A194" s="93">
        <v>1</v>
      </c>
      <c r="B194" s="449" t="s">
        <v>18426</v>
      </c>
      <c r="C194" s="494"/>
      <c r="D194" s="484" t="s">
        <v>18413</v>
      </c>
      <c r="E194" s="450">
        <v>2008</v>
      </c>
      <c r="F194" s="453">
        <v>2025</v>
      </c>
      <c r="G194" s="452" t="s">
        <v>18436</v>
      </c>
      <c r="H194" s="449">
        <v>7180032372</v>
      </c>
      <c r="I194" s="14" t="s">
        <v>18442</v>
      </c>
    </row>
    <row r="195" spans="1:9" ht="39.9" customHeight="1" x14ac:dyDescent="0.2">
      <c r="A195" s="93">
        <v>2</v>
      </c>
      <c r="B195" s="449" t="s">
        <v>18427</v>
      </c>
      <c r="C195" s="483"/>
      <c r="D195" s="484" t="s">
        <v>18413</v>
      </c>
      <c r="E195" s="450">
        <v>2008</v>
      </c>
      <c r="F195" s="453">
        <v>2025</v>
      </c>
      <c r="G195" s="452" t="s">
        <v>18437</v>
      </c>
      <c r="H195" s="449">
        <v>7180032380</v>
      </c>
      <c r="I195" s="14" t="s">
        <v>18442</v>
      </c>
    </row>
    <row r="196" spans="1:9" ht="39.9" customHeight="1" x14ac:dyDescent="0.2">
      <c r="A196" s="93">
        <v>3</v>
      </c>
      <c r="B196" s="449" t="s">
        <v>18428</v>
      </c>
      <c r="C196" s="449" t="s">
        <v>18432</v>
      </c>
      <c r="D196" s="484" t="s">
        <v>18413</v>
      </c>
      <c r="E196" s="450">
        <v>2015</v>
      </c>
      <c r="F196" s="453">
        <v>2025</v>
      </c>
      <c r="G196" s="452" t="s">
        <v>18438</v>
      </c>
      <c r="H196" s="449">
        <v>7180032398</v>
      </c>
      <c r="I196" s="14" t="s">
        <v>18443</v>
      </c>
    </row>
    <row r="197" spans="1:9" ht="39.9" customHeight="1" x14ac:dyDescent="0.2">
      <c r="A197" s="93">
        <v>4</v>
      </c>
      <c r="B197" s="449" t="s">
        <v>18429</v>
      </c>
      <c r="C197" s="449" t="s">
        <v>18433</v>
      </c>
      <c r="D197" s="484" t="s">
        <v>18413</v>
      </c>
      <c r="E197" s="450">
        <v>2011</v>
      </c>
      <c r="F197" s="453">
        <v>2025</v>
      </c>
      <c r="G197" s="452" t="s">
        <v>18439</v>
      </c>
      <c r="H197" s="449">
        <v>7180032406</v>
      </c>
      <c r="I197" s="14" t="s">
        <v>18442</v>
      </c>
    </row>
    <row r="198" spans="1:9" ht="39.9" customHeight="1" x14ac:dyDescent="0.2">
      <c r="A198" s="93">
        <v>5</v>
      </c>
      <c r="B198" s="449" t="s">
        <v>18430</v>
      </c>
      <c r="C198" s="449" t="s">
        <v>18434</v>
      </c>
      <c r="D198" s="484" t="s">
        <v>18413</v>
      </c>
      <c r="E198" s="450">
        <v>2012</v>
      </c>
      <c r="F198" s="453">
        <v>2025</v>
      </c>
      <c r="G198" s="452" t="s">
        <v>18440</v>
      </c>
      <c r="H198" s="449">
        <v>7180032414</v>
      </c>
      <c r="I198" s="14" t="s">
        <v>18443</v>
      </c>
    </row>
    <row r="199" spans="1:9" ht="39.9" customHeight="1" x14ac:dyDescent="0.2">
      <c r="A199" s="93">
        <v>6</v>
      </c>
      <c r="B199" s="449" t="s">
        <v>18431</v>
      </c>
      <c r="C199" s="449" t="s">
        <v>18435</v>
      </c>
      <c r="D199" s="484" t="s">
        <v>18413</v>
      </c>
      <c r="E199" s="450">
        <v>2015</v>
      </c>
      <c r="F199" s="453">
        <v>2025</v>
      </c>
      <c r="G199" s="452" t="s">
        <v>18441</v>
      </c>
      <c r="H199" s="449">
        <v>7180032422</v>
      </c>
      <c r="I199" s="14" t="s">
        <v>18443</v>
      </c>
    </row>
  </sheetData>
  <mergeCells count="10">
    <mergeCell ref="B183:C183"/>
    <mergeCell ref="B193:C193"/>
    <mergeCell ref="B173:C173"/>
    <mergeCell ref="B153:C153"/>
    <mergeCell ref="B65:C65"/>
    <mergeCell ref="B95:C95"/>
    <mergeCell ref="B109:C109"/>
    <mergeCell ref="B79:C79"/>
    <mergeCell ref="B141:C141"/>
    <mergeCell ref="B125:C125"/>
  </mergeCells>
  <phoneticPr fontId="5"/>
  <pageMargins left="0.70866141732283472" right="0.70866141732283472" top="0.74803149606299213" bottom="0.74803149606299213" header="0.31496062992125984" footer="0.31496062992125984"/>
  <pageSetup paperSize="9" scale="84" fitToHeight="0" orientation="landscape" r:id="rId1"/>
  <rowBreaks count="14" manualBreakCount="14">
    <brk id="15" max="16383" man="1"/>
    <brk id="28" max="16383" man="1"/>
    <brk id="40" max="16383" man="1"/>
    <brk id="52" max="16383" man="1"/>
    <brk id="64" max="7" man="1"/>
    <brk id="78" max="16383" man="1"/>
    <brk id="94" max="7" man="1"/>
    <brk id="108" max="7" man="1"/>
    <brk id="124" max="16383" man="1"/>
    <brk id="140" max="7" man="1"/>
    <brk id="152" max="16383" man="1"/>
    <brk id="172" max="16383" man="1"/>
    <brk id="182" max="16383" man="1"/>
    <brk id="192" max="16383" man="1"/>
  </rowBreaks>
  <colBreaks count="1" manualBreakCount="1">
    <brk id="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</sheetPr>
  <dimension ref="A1:H34"/>
  <sheetViews>
    <sheetView view="pageBreakPreview" zoomScale="80" zoomScaleNormal="55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301" bestFit="1" customWidth="1"/>
    <col min="2" max="2" width="34.33203125" style="301" bestFit="1" customWidth="1"/>
    <col min="3" max="3" width="26.33203125" style="301" customWidth="1"/>
    <col min="4" max="4" width="18.33203125" style="301" bestFit="1" customWidth="1"/>
    <col min="5" max="5" width="18.109375" style="301" customWidth="1"/>
    <col min="6" max="6" width="14.21875" style="301" bestFit="1" customWidth="1"/>
    <col min="7" max="7" width="13.77734375" style="301" customWidth="1"/>
    <col min="8" max="8" width="19" style="301" customWidth="1"/>
    <col min="9" max="16384" width="12.6640625" style="302"/>
  </cols>
  <sheetData>
    <row r="1" spans="1:8" s="231" customFormat="1" ht="39.9" customHeight="1" x14ac:dyDescent="0.2">
      <c r="A1" s="57"/>
      <c r="B1" s="192" t="s">
        <v>16484</v>
      </c>
      <c r="C1" s="57"/>
      <c r="D1" s="57"/>
      <c r="E1" s="57"/>
      <c r="F1" s="57"/>
      <c r="G1" s="57"/>
      <c r="H1" s="57"/>
    </row>
    <row r="2" spans="1:8" s="231" customFormat="1" ht="39.9" customHeight="1" x14ac:dyDescent="0.2">
      <c r="A2" s="57"/>
      <c r="B2" s="192" t="s">
        <v>10606</v>
      </c>
      <c r="C2" s="57"/>
      <c r="D2" s="57"/>
      <c r="E2" s="57"/>
      <c r="F2" s="57"/>
      <c r="G2" s="57"/>
      <c r="H2" s="57"/>
    </row>
    <row r="3" spans="1:8" s="231" customFormat="1" ht="39.9" customHeight="1" thickBot="1" x14ac:dyDescent="0.25">
      <c r="A3" s="57"/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s="231" customFormat="1" ht="39.9" customHeight="1" thickTop="1" x14ac:dyDescent="0.2">
      <c r="A4" s="57">
        <v>1</v>
      </c>
      <c r="B4" s="17" t="s">
        <v>3173</v>
      </c>
      <c r="C4" s="17" t="s">
        <v>3174</v>
      </c>
      <c r="D4" s="17" t="s">
        <v>299</v>
      </c>
      <c r="E4" s="17">
        <v>2011.12</v>
      </c>
      <c r="F4" s="17" t="s">
        <v>766</v>
      </c>
      <c r="G4" s="17" t="s">
        <v>4505</v>
      </c>
      <c r="H4" s="17">
        <v>7180018207</v>
      </c>
    </row>
    <row r="5" spans="1:8" s="231" customFormat="1" ht="39.9" customHeight="1" x14ac:dyDescent="0.2">
      <c r="A5" s="57">
        <v>2</v>
      </c>
      <c r="B5" s="17" t="s">
        <v>3175</v>
      </c>
      <c r="C5" s="17" t="s">
        <v>1760</v>
      </c>
      <c r="D5" s="17" t="s">
        <v>299</v>
      </c>
      <c r="E5" s="17">
        <v>2010.11</v>
      </c>
      <c r="F5" s="17" t="s">
        <v>766</v>
      </c>
      <c r="G5" s="17" t="s">
        <v>4506</v>
      </c>
      <c r="H5" s="17">
        <v>7180018215</v>
      </c>
    </row>
    <row r="6" spans="1:8" s="231" customFormat="1" ht="39.9" customHeight="1" x14ac:dyDescent="0.2">
      <c r="A6" s="57">
        <v>3</v>
      </c>
      <c r="B6" s="78" t="s">
        <v>3176</v>
      </c>
      <c r="C6" s="78" t="s">
        <v>3177</v>
      </c>
      <c r="D6" s="78" t="s">
        <v>3178</v>
      </c>
      <c r="E6" s="78">
        <v>2010.11</v>
      </c>
      <c r="F6" s="78" t="s">
        <v>766</v>
      </c>
      <c r="G6" s="78" t="s">
        <v>4507</v>
      </c>
      <c r="H6" s="78">
        <v>7180018223</v>
      </c>
    </row>
    <row r="7" spans="1:8" s="231" customFormat="1" ht="39.9" customHeight="1" x14ac:dyDescent="0.2">
      <c r="A7" s="57">
        <v>4</v>
      </c>
      <c r="B7" s="17" t="s">
        <v>3179</v>
      </c>
      <c r="C7" s="17" t="s">
        <v>3180</v>
      </c>
      <c r="D7" s="17" t="s">
        <v>140</v>
      </c>
      <c r="E7" s="17">
        <v>2010.6</v>
      </c>
      <c r="F7" s="17" t="s">
        <v>766</v>
      </c>
      <c r="G7" s="17" t="s">
        <v>4508</v>
      </c>
      <c r="H7" s="17">
        <v>7180018231</v>
      </c>
    </row>
    <row r="8" spans="1:8" s="231" customFormat="1" ht="39.9" customHeight="1" x14ac:dyDescent="0.2">
      <c r="A8" s="57">
        <v>5</v>
      </c>
      <c r="B8" s="17" t="s">
        <v>3181</v>
      </c>
      <c r="C8" s="17" t="s">
        <v>3182</v>
      </c>
      <c r="D8" s="17" t="s">
        <v>179</v>
      </c>
      <c r="E8" s="17">
        <v>2009.5</v>
      </c>
      <c r="F8" s="17" t="s">
        <v>766</v>
      </c>
      <c r="G8" s="17" t="s">
        <v>4509</v>
      </c>
      <c r="H8" s="17">
        <v>7180018249</v>
      </c>
    </row>
    <row r="9" spans="1:8" s="231" customFormat="1" ht="39.9" customHeight="1" x14ac:dyDescent="0.2">
      <c r="A9" s="57"/>
      <c r="B9" s="192" t="s">
        <v>79</v>
      </c>
      <c r="C9" s="57"/>
      <c r="D9" s="57"/>
      <c r="E9" s="57"/>
      <c r="F9" s="57"/>
      <c r="G9" s="57"/>
      <c r="H9" s="57"/>
    </row>
    <row r="10" spans="1:8" s="231" customFormat="1" ht="39.9" customHeight="1" thickBot="1" x14ac:dyDescent="0.25">
      <c r="A10" s="57"/>
      <c r="B10" s="13" t="s">
        <v>5362</v>
      </c>
      <c r="C10" s="13" t="s">
        <v>5363</v>
      </c>
      <c r="D10" s="13" t="s">
        <v>5364</v>
      </c>
      <c r="E10" s="13" t="s">
        <v>5365</v>
      </c>
      <c r="F10" s="13" t="s">
        <v>5366</v>
      </c>
      <c r="G10" s="13" t="s">
        <v>5368</v>
      </c>
      <c r="H10" s="13" t="s">
        <v>5367</v>
      </c>
    </row>
    <row r="11" spans="1:8" s="231" customFormat="1" ht="39.9" customHeight="1" thickTop="1" x14ac:dyDescent="0.2">
      <c r="A11" s="57">
        <v>1</v>
      </c>
      <c r="B11" s="17" t="s">
        <v>14121</v>
      </c>
      <c r="C11" s="17" t="s">
        <v>3296</v>
      </c>
      <c r="D11" s="17" t="s">
        <v>179</v>
      </c>
      <c r="E11" s="17">
        <v>2006.5</v>
      </c>
      <c r="F11" s="17" t="s">
        <v>766</v>
      </c>
      <c r="G11" s="17" t="s">
        <v>4270</v>
      </c>
      <c r="H11" s="17">
        <v>7180018314</v>
      </c>
    </row>
    <row r="12" spans="1:8" s="231" customFormat="1" ht="39.9" customHeight="1" x14ac:dyDescent="0.2">
      <c r="A12" s="57">
        <v>2</v>
      </c>
      <c r="B12" s="17" t="s">
        <v>14122</v>
      </c>
      <c r="C12" s="17" t="s">
        <v>3297</v>
      </c>
      <c r="D12" s="17" t="s">
        <v>626</v>
      </c>
      <c r="E12" s="17">
        <v>2005.6</v>
      </c>
      <c r="F12" s="17" t="s">
        <v>766</v>
      </c>
      <c r="G12" s="17" t="s">
        <v>4271</v>
      </c>
      <c r="H12" s="17">
        <v>7180018322</v>
      </c>
    </row>
    <row r="13" spans="1:8" s="231" customFormat="1" ht="39.9" customHeight="1" x14ac:dyDescent="0.2">
      <c r="A13" s="57">
        <v>3</v>
      </c>
      <c r="B13" s="17" t="s">
        <v>14123</v>
      </c>
      <c r="C13" s="17" t="s">
        <v>3298</v>
      </c>
      <c r="D13" s="17" t="s">
        <v>564</v>
      </c>
      <c r="E13" s="17">
        <v>2006.2</v>
      </c>
      <c r="F13" s="17" t="s">
        <v>766</v>
      </c>
      <c r="G13" s="17" t="s">
        <v>4272</v>
      </c>
      <c r="H13" s="17">
        <v>7180018330</v>
      </c>
    </row>
    <row r="14" spans="1:8" s="231" customFormat="1" ht="39.9" customHeight="1" x14ac:dyDescent="0.2">
      <c r="A14" s="57">
        <v>4</v>
      </c>
      <c r="B14" s="17" t="s">
        <v>14124</v>
      </c>
      <c r="C14" s="17" t="s">
        <v>3299</v>
      </c>
      <c r="D14" s="17" t="s">
        <v>238</v>
      </c>
      <c r="E14" s="17">
        <v>2004.12</v>
      </c>
      <c r="F14" s="17" t="s">
        <v>766</v>
      </c>
      <c r="G14" s="17" t="s">
        <v>4273</v>
      </c>
      <c r="H14" s="17">
        <v>7180018348</v>
      </c>
    </row>
    <row r="15" spans="1:8" s="231" customFormat="1" ht="39.9" customHeight="1" x14ac:dyDescent="0.2">
      <c r="A15" s="57">
        <v>5</v>
      </c>
      <c r="B15" s="17" t="s">
        <v>14125</v>
      </c>
      <c r="C15" s="17" t="s">
        <v>3300</v>
      </c>
      <c r="D15" s="17" t="s">
        <v>307</v>
      </c>
      <c r="E15" s="17">
        <v>1998.6</v>
      </c>
      <c r="F15" s="17" t="s">
        <v>766</v>
      </c>
      <c r="G15" s="17" t="s">
        <v>4274</v>
      </c>
      <c r="H15" s="17">
        <v>7180018355</v>
      </c>
    </row>
    <row r="16" spans="1:8" s="231" customFormat="1" ht="39.9" customHeight="1" x14ac:dyDescent="0.2">
      <c r="A16" s="57">
        <v>6</v>
      </c>
      <c r="B16" s="17" t="s">
        <v>14126</v>
      </c>
      <c r="C16" s="17" t="s">
        <v>3301</v>
      </c>
      <c r="D16" s="17" t="s">
        <v>233</v>
      </c>
      <c r="E16" s="17">
        <v>2013.9</v>
      </c>
      <c r="F16" s="17" t="s">
        <v>766</v>
      </c>
      <c r="G16" s="17" t="s">
        <v>4275</v>
      </c>
      <c r="H16" s="17">
        <v>7180018363</v>
      </c>
    </row>
    <row r="17" spans="1:8" s="231" customFormat="1" ht="39.9" customHeight="1" x14ac:dyDescent="0.2">
      <c r="A17" s="57">
        <v>7</v>
      </c>
      <c r="B17" s="17" t="s">
        <v>14127</v>
      </c>
      <c r="C17" s="17" t="s">
        <v>3302</v>
      </c>
      <c r="D17" s="17" t="s">
        <v>137</v>
      </c>
      <c r="E17" s="17">
        <v>2010.6</v>
      </c>
      <c r="F17" s="17" t="s">
        <v>766</v>
      </c>
      <c r="G17" s="17" t="s">
        <v>4276</v>
      </c>
      <c r="H17" s="17">
        <v>7180018371</v>
      </c>
    </row>
    <row r="18" spans="1:8" s="231" customFormat="1" ht="39.9" customHeight="1" x14ac:dyDescent="0.2">
      <c r="A18" s="57">
        <v>8</v>
      </c>
      <c r="B18" s="17" t="s">
        <v>14128</v>
      </c>
      <c r="C18" s="17" t="s">
        <v>3303</v>
      </c>
      <c r="D18" s="17" t="s">
        <v>140</v>
      </c>
      <c r="E18" s="17">
        <v>2008.11</v>
      </c>
      <c r="F18" s="17" t="s">
        <v>766</v>
      </c>
      <c r="G18" s="17" t="s">
        <v>4277</v>
      </c>
      <c r="H18" s="17">
        <v>7180018389</v>
      </c>
    </row>
    <row r="19" spans="1:8" s="231" customFormat="1" ht="39.9" customHeight="1" x14ac:dyDescent="0.2">
      <c r="A19" s="57">
        <v>9</v>
      </c>
      <c r="B19" s="17" t="s">
        <v>14129</v>
      </c>
      <c r="C19" s="17" t="s">
        <v>3304</v>
      </c>
      <c r="D19" s="17" t="s">
        <v>140</v>
      </c>
      <c r="E19" s="228" t="s">
        <v>14135</v>
      </c>
      <c r="F19" s="17" t="s">
        <v>766</v>
      </c>
      <c r="G19" s="17" t="s">
        <v>4278</v>
      </c>
      <c r="H19" s="17">
        <v>7180018397</v>
      </c>
    </row>
    <row r="20" spans="1:8" s="231" customFormat="1" ht="39.9" customHeight="1" x14ac:dyDescent="0.2">
      <c r="A20" s="57">
        <v>10</v>
      </c>
      <c r="B20" s="17" t="s">
        <v>14130</v>
      </c>
      <c r="C20" s="17" t="s">
        <v>3305</v>
      </c>
      <c r="D20" s="17" t="s">
        <v>626</v>
      </c>
      <c r="E20" s="17">
        <v>1995.9</v>
      </c>
      <c r="F20" s="17" t="s">
        <v>766</v>
      </c>
      <c r="G20" s="17" t="s">
        <v>4279</v>
      </c>
      <c r="H20" s="17">
        <v>7180018405</v>
      </c>
    </row>
    <row r="21" spans="1:8" s="231" customFormat="1" ht="39.9" customHeight="1" x14ac:dyDescent="0.2">
      <c r="A21" s="57">
        <v>11</v>
      </c>
      <c r="B21" s="17" t="s">
        <v>3307</v>
      </c>
      <c r="C21" s="17" t="s">
        <v>14132</v>
      </c>
      <c r="D21" s="17" t="s">
        <v>14131</v>
      </c>
      <c r="E21" s="17">
        <v>1985.8</v>
      </c>
      <c r="F21" s="17" t="s">
        <v>766</v>
      </c>
      <c r="G21" s="17" t="s">
        <v>4280</v>
      </c>
      <c r="H21" s="17">
        <v>7180018413</v>
      </c>
    </row>
    <row r="22" spans="1:8" s="231" customFormat="1" ht="39.9" customHeight="1" x14ac:dyDescent="0.2">
      <c r="A22" s="57">
        <v>12</v>
      </c>
      <c r="B22" s="78" t="s">
        <v>14133</v>
      </c>
      <c r="C22" s="78" t="s">
        <v>3306</v>
      </c>
      <c r="D22" s="78" t="s">
        <v>269</v>
      </c>
      <c r="E22" s="78">
        <v>1988.11</v>
      </c>
      <c r="F22" s="78" t="s">
        <v>766</v>
      </c>
      <c r="G22" s="78" t="s">
        <v>4281</v>
      </c>
      <c r="H22" s="78">
        <v>7180018421</v>
      </c>
    </row>
    <row r="23" spans="1:8" s="231" customFormat="1" ht="39.9" customHeight="1" x14ac:dyDescent="0.2">
      <c r="A23" s="57">
        <v>13</v>
      </c>
      <c r="B23" s="17" t="s">
        <v>14134</v>
      </c>
      <c r="C23" s="17" t="s">
        <v>2783</v>
      </c>
      <c r="D23" s="17" t="s">
        <v>269</v>
      </c>
      <c r="E23" s="228" t="s">
        <v>14136</v>
      </c>
      <c r="F23" s="17" t="s">
        <v>766</v>
      </c>
      <c r="G23" s="17" t="s">
        <v>4282</v>
      </c>
      <c r="H23" s="17">
        <v>7180018439</v>
      </c>
    </row>
    <row r="24" spans="1:8" s="231" customFormat="1" ht="39.9" customHeight="1" x14ac:dyDescent="0.2">
      <c r="A24" s="57"/>
      <c r="B24" s="477" t="s">
        <v>13301</v>
      </c>
      <c r="C24" s="477"/>
      <c r="D24" s="477"/>
      <c r="E24" s="477"/>
      <c r="F24" s="477"/>
      <c r="G24" s="57"/>
      <c r="H24" s="57"/>
    </row>
    <row r="25" spans="1:8" s="231" customFormat="1" ht="39.9" customHeight="1" thickBot="1" x14ac:dyDescent="0.25">
      <c r="A25" s="93"/>
      <c r="B25" s="13" t="s">
        <v>5362</v>
      </c>
      <c r="C25" s="13" t="s">
        <v>5363</v>
      </c>
      <c r="D25" s="13" t="s">
        <v>5364</v>
      </c>
      <c r="E25" s="13" t="s">
        <v>5365</v>
      </c>
      <c r="F25" s="13" t="s">
        <v>5366</v>
      </c>
      <c r="G25" s="13" t="s">
        <v>5368</v>
      </c>
      <c r="H25" s="13" t="s">
        <v>5367</v>
      </c>
    </row>
    <row r="26" spans="1:8" s="231" customFormat="1" ht="39.9" customHeight="1" thickTop="1" x14ac:dyDescent="0.2">
      <c r="A26" s="93">
        <v>1</v>
      </c>
      <c r="B26" s="17" t="s">
        <v>3507</v>
      </c>
      <c r="C26" s="17" t="s">
        <v>3508</v>
      </c>
      <c r="D26" s="17" t="s">
        <v>3509</v>
      </c>
      <c r="E26" s="17">
        <v>2013.2</v>
      </c>
      <c r="F26" s="17" t="s">
        <v>766</v>
      </c>
      <c r="G26" s="17" t="s">
        <v>4192</v>
      </c>
      <c r="H26" s="17">
        <v>7180018686</v>
      </c>
    </row>
    <row r="27" spans="1:8" s="231" customFormat="1" ht="39.9" customHeight="1" x14ac:dyDescent="0.2">
      <c r="A27" s="93">
        <v>2</v>
      </c>
      <c r="B27" s="17" t="s">
        <v>3510</v>
      </c>
      <c r="C27" s="17" t="s">
        <v>3511</v>
      </c>
      <c r="D27" s="17" t="s">
        <v>606</v>
      </c>
      <c r="E27" s="17">
        <v>2013.3</v>
      </c>
      <c r="F27" s="17" t="s">
        <v>766</v>
      </c>
      <c r="G27" s="17" t="s">
        <v>4193</v>
      </c>
      <c r="H27" s="17">
        <v>7180018694</v>
      </c>
    </row>
    <row r="28" spans="1:8" s="231" customFormat="1" ht="39.9" customHeight="1" x14ac:dyDescent="0.2">
      <c r="A28" s="93">
        <v>3</v>
      </c>
      <c r="B28" s="17" t="s">
        <v>3512</v>
      </c>
      <c r="C28" s="17" t="s">
        <v>1754</v>
      </c>
      <c r="D28" s="17" t="s">
        <v>606</v>
      </c>
      <c r="E28" s="17">
        <v>2012.6</v>
      </c>
      <c r="F28" s="17" t="s">
        <v>766</v>
      </c>
      <c r="G28" s="17" t="s">
        <v>4194</v>
      </c>
      <c r="H28" s="17">
        <v>7180018702</v>
      </c>
    </row>
    <row r="29" spans="1:8" s="231" customFormat="1" ht="39.9" customHeight="1" x14ac:dyDescent="0.2">
      <c r="A29" s="93">
        <v>4</v>
      </c>
      <c r="B29" s="17" t="s">
        <v>3513</v>
      </c>
      <c r="C29" s="17" t="s">
        <v>3514</v>
      </c>
      <c r="D29" s="17" t="s">
        <v>311</v>
      </c>
      <c r="E29" s="17">
        <v>2012.6</v>
      </c>
      <c r="F29" s="17" t="s">
        <v>766</v>
      </c>
      <c r="G29" s="17" t="s">
        <v>4195</v>
      </c>
      <c r="H29" s="17">
        <v>7180018710</v>
      </c>
    </row>
    <row r="30" spans="1:8" s="231" customFormat="1" ht="39.9" customHeight="1" x14ac:dyDescent="0.2">
      <c r="A30" s="93">
        <v>5</v>
      </c>
      <c r="B30" s="17" t="s">
        <v>3515</v>
      </c>
      <c r="C30" s="17" t="s">
        <v>3516</v>
      </c>
      <c r="D30" s="17" t="s">
        <v>606</v>
      </c>
      <c r="E30" s="17">
        <v>2013.3</v>
      </c>
      <c r="F30" s="17" t="s">
        <v>766</v>
      </c>
      <c r="G30" s="17" t="s">
        <v>4196</v>
      </c>
      <c r="H30" s="17">
        <v>7180018728</v>
      </c>
    </row>
    <row r="31" spans="1:8" s="231" customFormat="1" ht="39.9" customHeight="1" x14ac:dyDescent="0.2">
      <c r="A31" s="93">
        <v>6</v>
      </c>
      <c r="B31" s="17" t="s">
        <v>3517</v>
      </c>
      <c r="C31" s="17" t="s">
        <v>3518</v>
      </c>
      <c r="D31" s="17" t="s">
        <v>168</v>
      </c>
      <c r="E31" s="17">
        <v>2013.2</v>
      </c>
      <c r="F31" s="17" t="s">
        <v>766</v>
      </c>
      <c r="G31" s="17" t="s">
        <v>4197</v>
      </c>
      <c r="H31" s="17">
        <v>7180018736</v>
      </c>
    </row>
    <row r="32" spans="1:8" s="231" customFormat="1" ht="39.9" customHeight="1" x14ac:dyDescent="0.2">
      <c r="A32" s="93">
        <v>7</v>
      </c>
      <c r="B32" s="17" t="s">
        <v>13282</v>
      </c>
      <c r="C32" s="17" t="s">
        <v>13283</v>
      </c>
      <c r="D32" s="17" t="s">
        <v>564</v>
      </c>
      <c r="E32" s="56">
        <v>43252</v>
      </c>
      <c r="F32" s="237" t="s">
        <v>13295</v>
      </c>
      <c r="G32" s="17" t="s">
        <v>13290</v>
      </c>
      <c r="H32" s="17" t="s">
        <v>13293</v>
      </c>
    </row>
    <row r="33" spans="1:8" s="231" customFormat="1" ht="39.9" customHeight="1" x14ac:dyDescent="0.2">
      <c r="A33" s="93">
        <v>8</v>
      </c>
      <c r="B33" s="17" t="s">
        <v>13284</v>
      </c>
      <c r="C33" s="17" t="s">
        <v>13285</v>
      </c>
      <c r="D33" s="17" t="s">
        <v>13286</v>
      </c>
      <c r="E33" s="17" t="s">
        <v>11540</v>
      </c>
      <c r="F33" s="237" t="s">
        <v>13295</v>
      </c>
      <c r="G33" s="17" t="s">
        <v>13291</v>
      </c>
      <c r="H33" s="17" t="s">
        <v>13294</v>
      </c>
    </row>
    <row r="34" spans="1:8" s="231" customFormat="1" ht="39.9" customHeight="1" x14ac:dyDescent="0.2">
      <c r="A34" s="93">
        <v>9</v>
      </c>
      <c r="B34" s="17" t="s">
        <v>13289</v>
      </c>
      <c r="C34" s="17" t="s">
        <v>13287</v>
      </c>
      <c r="D34" s="17" t="s">
        <v>13288</v>
      </c>
      <c r="E34" s="17" t="s">
        <v>11446</v>
      </c>
      <c r="F34" s="237" t="s">
        <v>13295</v>
      </c>
      <c r="G34" s="17" t="s">
        <v>13292</v>
      </c>
      <c r="H34" s="17">
        <v>1123888800</v>
      </c>
    </row>
  </sheetData>
  <mergeCells count="1">
    <mergeCell ref="B24:F24"/>
  </mergeCells>
  <phoneticPr fontId="5"/>
  <pageMargins left="0.7" right="0.7" top="0.75" bottom="0.75" header="0.3" footer="0.3"/>
  <pageSetup paperSize="9" scale="59" orientation="portrait" r:id="rId1"/>
  <rowBreaks count="2" manualBreakCount="2">
    <brk id="8" max="7" man="1"/>
    <brk id="23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/>
  </sheetPr>
  <dimension ref="A1:H54"/>
  <sheetViews>
    <sheetView view="pageBreakPreview" zoomScale="80" zoomScaleNormal="55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8.6640625" style="57" customWidth="1"/>
    <col min="9" max="16384" width="12.6640625" style="285"/>
  </cols>
  <sheetData>
    <row r="1" spans="1:8" s="231" customFormat="1" ht="39.9" customHeight="1" x14ac:dyDescent="0.2">
      <c r="A1" s="57"/>
      <c r="B1" s="192" t="s">
        <v>16484</v>
      </c>
      <c r="C1" s="57"/>
      <c r="D1" s="57"/>
      <c r="E1" s="57"/>
      <c r="F1" s="57"/>
      <c r="G1" s="57"/>
      <c r="H1" s="57"/>
    </row>
    <row r="2" spans="1:8" s="231" customFormat="1" ht="39.9" customHeight="1" x14ac:dyDescent="0.2">
      <c r="A2" s="57"/>
      <c r="B2" s="477" t="s">
        <v>6814</v>
      </c>
      <c r="C2" s="477"/>
      <c r="D2" s="57"/>
      <c r="E2" s="57"/>
      <c r="F2" s="57"/>
      <c r="G2" s="57"/>
      <c r="H2" s="57"/>
    </row>
    <row r="3" spans="1:8" s="231" customFormat="1" ht="39.9" customHeight="1" thickBot="1" x14ac:dyDescent="0.25">
      <c r="A3" s="57"/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s="231" customFormat="1" ht="39.9" customHeight="1" thickTop="1" x14ac:dyDescent="0.2">
      <c r="A4" s="57">
        <v>1</v>
      </c>
      <c r="B4" s="83" t="s">
        <v>5459</v>
      </c>
      <c r="C4" s="83" t="s">
        <v>5460</v>
      </c>
      <c r="D4" s="83" t="s">
        <v>5489</v>
      </c>
      <c r="E4" s="83">
        <v>2011.11</v>
      </c>
      <c r="F4" s="146" t="s">
        <v>5393</v>
      </c>
      <c r="G4" s="304" t="s">
        <v>6781</v>
      </c>
      <c r="H4" s="85">
        <v>7180016813</v>
      </c>
    </row>
    <row r="5" spans="1:8" s="231" customFormat="1" ht="39.9" customHeight="1" x14ac:dyDescent="0.2">
      <c r="A5" s="57">
        <v>2</v>
      </c>
      <c r="B5" s="17" t="s">
        <v>5461</v>
      </c>
      <c r="C5" s="17" t="s">
        <v>5462</v>
      </c>
      <c r="D5" s="17" t="s">
        <v>5490</v>
      </c>
      <c r="E5" s="17">
        <v>2012.3</v>
      </c>
      <c r="F5" s="17" t="s">
        <v>5393</v>
      </c>
      <c r="G5" s="174" t="s">
        <v>6782</v>
      </c>
      <c r="H5" s="87">
        <v>7180016821</v>
      </c>
    </row>
    <row r="6" spans="1:8" s="231" customFormat="1" ht="39.9" customHeight="1" x14ac:dyDescent="0.2">
      <c r="A6" s="57">
        <v>3</v>
      </c>
      <c r="B6" s="17" t="s">
        <v>5463</v>
      </c>
      <c r="C6" s="17" t="s">
        <v>5464</v>
      </c>
      <c r="D6" s="17" t="s">
        <v>5491</v>
      </c>
      <c r="E6" s="17">
        <v>2012.8</v>
      </c>
      <c r="F6" s="17" t="s">
        <v>5393</v>
      </c>
      <c r="G6" s="174" t="s">
        <v>6783</v>
      </c>
      <c r="H6" s="87">
        <v>7180016839</v>
      </c>
    </row>
    <row r="7" spans="1:8" s="231" customFormat="1" ht="39.9" customHeight="1" x14ac:dyDescent="0.2">
      <c r="A7" s="57">
        <v>4</v>
      </c>
      <c r="B7" s="17" t="s">
        <v>5465</v>
      </c>
      <c r="C7" s="17" t="s">
        <v>5466</v>
      </c>
      <c r="D7" s="17" t="s">
        <v>5489</v>
      </c>
      <c r="E7" s="228" t="s">
        <v>5492</v>
      </c>
      <c r="F7" s="17" t="s">
        <v>5392</v>
      </c>
      <c r="G7" s="174" t="s">
        <v>6784</v>
      </c>
      <c r="H7" s="87">
        <v>7180016847</v>
      </c>
    </row>
    <row r="8" spans="1:8" s="231" customFormat="1" ht="39.9" customHeight="1" x14ac:dyDescent="0.2">
      <c r="A8" s="57">
        <v>5</v>
      </c>
      <c r="B8" s="17" t="s">
        <v>5467</v>
      </c>
      <c r="C8" s="17" t="s">
        <v>5468</v>
      </c>
      <c r="D8" s="17" t="s">
        <v>5493</v>
      </c>
      <c r="E8" s="17">
        <v>2013.2</v>
      </c>
      <c r="F8" s="17" t="s">
        <v>5392</v>
      </c>
      <c r="G8" s="174" t="s">
        <v>6785</v>
      </c>
      <c r="H8" s="87">
        <v>7180016854</v>
      </c>
    </row>
    <row r="9" spans="1:8" s="231" customFormat="1" ht="39.9" customHeight="1" x14ac:dyDescent="0.2">
      <c r="A9" s="57">
        <v>6</v>
      </c>
      <c r="B9" s="88" t="s">
        <v>5469</v>
      </c>
      <c r="C9" s="88" t="s">
        <v>5470</v>
      </c>
      <c r="D9" s="88" t="s">
        <v>5494</v>
      </c>
      <c r="E9" s="88">
        <v>2013.2</v>
      </c>
      <c r="F9" s="17" t="s">
        <v>5392</v>
      </c>
      <c r="G9" s="174" t="s">
        <v>6786</v>
      </c>
      <c r="H9" s="87">
        <v>7180016862</v>
      </c>
    </row>
    <row r="10" spans="1:8" s="231" customFormat="1" ht="39.9" customHeight="1" x14ac:dyDescent="0.2">
      <c r="A10" s="57">
        <v>7</v>
      </c>
      <c r="B10" s="88" t="s">
        <v>5471</v>
      </c>
      <c r="C10" s="88" t="s">
        <v>5472</v>
      </c>
      <c r="D10" s="88" t="s">
        <v>5423</v>
      </c>
      <c r="E10" s="88">
        <v>2013.3</v>
      </c>
      <c r="F10" s="17" t="s">
        <v>5392</v>
      </c>
      <c r="G10" s="174" t="s">
        <v>6787</v>
      </c>
      <c r="H10" s="90">
        <v>7180016870</v>
      </c>
    </row>
    <row r="11" spans="1:8" s="231" customFormat="1" ht="39.9" customHeight="1" x14ac:dyDescent="0.2">
      <c r="A11" s="57"/>
      <c r="B11" s="478" t="s">
        <v>6815</v>
      </c>
      <c r="C11" s="478"/>
      <c r="D11" s="57"/>
      <c r="E11" s="57"/>
      <c r="F11" s="57"/>
      <c r="G11" s="57"/>
      <c r="H11" s="57"/>
    </row>
    <row r="12" spans="1:8" s="231" customFormat="1" ht="39.9" customHeight="1" thickBot="1" x14ac:dyDescent="0.25">
      <c r="A12" s="57"/>
      <c r="B12" s="13" t="s">
        <v>5362</v>
      </c>
      <c r="C12" s="13" t="s">
        <v>5363</v>
      </c>
      <c r="D12" s="13" t="s">
        <v>5364</v>
      </c>
      <c r="E12" s="13" t="s">
        <v>5365</v>
      </c>
      <c r="F12" s="13" t="s">
        <v>5366</v>
      </c>
      <c r="G12" s="13" t="s">
        <v>5368</v>
      </c>
      <c r="H12" s="13" t="s">
        <v>5367</v>
      </c>
    </row>
    <row r="13" spans="1:8" s="231" customFormat="1" ht="39.9" customHeight="1" thickTop="1" x14ac:dyDescent="0.2">
      <c r="A13" s="57">
        <v>1</v>
      </c>
      <c r="B13" s="91" t="s">
        <v>5473</v>
      </c>
      <c r="C13" s="91" t="s">
        <v>5474</v>
      </c>
      <c r="D13" s="91" t="s">
        <v>5495</v>
      </c>
      <c r="E13" s="91">
        <v>2013.4</v>
      </c>
      <c r="F13" s="17" t="s">
        <v>5392</v>
      </c>
      <c r="G13" s="174" t="s">
        <v>6789</v>
      </c>
      <c r="H13" s="85">
        <v>7180016888</v>
      </c>
    </row>
    <row r="14" spans="1:8" s="231" customFormat="1" ht="39.9" customHeight="1" x14ac:dyDescent="0.2">
      <c r="A14" s="57">
        <v>2</v>
      </c>
      <c r="B14" s="88" t="s">
        <v>5475</v>
      </c>
      <c r="C14" s="88" t="s">
        <v>5476</v>
      </c>
      <c r="D14" s="88" t="s">
        <v>5496</v>
      </c>
      <c r="E14" s="305" t="s">
        <v>5497</v>
      </c>
      <c r="F14" s="17" t="s">
        <v>5392</v>
      </c>
      <c r="G14" s="174" t="s">
        <v>6790</v>
      </c>
      <c r="H14" s="87">
        <v>7180016896</v>
      </c>
    </row>
    <row r="15" spans="1:8" s="231" customFormat="1" ht="39.9" customHeight="1" x14ac:dyDescent="0.2">
      <c r="A15" s="57">
        <v>3</v>
      </c>
      <c r="B15" s="17" t="s">
        <v>5477</v>
      </c>
      <c r="C15" s="17" t="s">
        <v>5478</v>
      </c>
      <c r="D15" s="17" t="s">
        <v>5498</v>
      </c>
      <c r="E15" s="17">
        <v>2013.7</v>
      </c>
      <c r="F15" s="17" t="s">
        <v>5392</v>
      </c>
      <c r="G15" s="174" t="s">
        <v>6791</v>
      </c>
      <c r="H15" s="87">
        <v>7180016904</v>
      </c>
    </row>
    <row r="16" spans="1:8" s="231" customFormat="1" ht="39.9" customHeight="1" x14ac:dyDescent="0.2">
      <c r="A16" s="57">
        <v>4</v>
      </c>
      <c r="B16" s="17" t="s">
        <v>5479</v>
      </c>
      <c r="C16" s="17" t="s">
        <v>5480</v>
      </c>
      <c r="D16" s="17" t="s">
        <v>5499</v>
      </c>
      <c r="E16" s="17">
        <v>2013.8</v>
      </c>
      <c r="F16" s="17" t="s">
        <v>5392</v>
      </c>
      <c r="G16" s="174" t="s">
        <v>6792</v>
      </c>
      <c r="H16" s="87">
        <v>7180016912</v>
      </c>
    </row>
    <row r="17" spans="1:8" s="231" customFormat="1" ht="39.9" customHeight="1" x14ac:dyDescent="0.2">
      <c r="A17" s="57">
        <v>5</v>
      </c>
      <c r="B17" s="17" t="s">
        <v>5481</v>
      </c>
      <c r="C17" s="17" t="s">
        <v>5482</v>
      </c>
      <c r="D17" s="17" t="s">
        <v>5500</v>
      </c>
      <c r="E17" s="17">
        <v>2013.11</v>
      </c>
      <c r="F17" s="17" t="s">
        <v>5392</v>
      </c>
      <c r="G17" s="174" t="s">
        <v>6793</v>
      </c>
      <c r="H17" s="87">
        <v>7180016920</v>
      </c>
    </row>
    <row r="18" spans="1:8" s="231" customFormat="1" ht="39.9" customHeight="1" x14ac:dyDescent="0.2">
      <c r="A18" s="57">
        <v>6</v>
      </c>
      <c r="B18" s="17" t="s">
        <v>5483</v>
      </c>
      <c r="C18" s="17" t="s">
        <v>5484</v>
      </c>
      <c r="D18" s="17" t="s">
        <v>5457</v>
      </c>
      <c r="E18" s="17">
        <v>2014.2</v>
      </c>
      <c r="F18" s="17" t="s">
        <v>5392</v>
      </c>
      <c r="G18" s="174" t="s">
        <v>6794</v>
      </c>
      <c r="H18" s="87">
        <v>7180016938</v>
      </c>
    </row>
    <row r="19" spans="1:8" s="231" customFormat="1" ht="39.9" customHeight="1" x14ac:dyDescent="0.2">
      <c r="A19" s="57">
        <v>7</v>
      </c>
      <c r="B19" s="17" t="s">
        <v>5485</v>
      </c>
      <c r="C19" s="17" t="s">
        <v>5486</v>
      </c>
      <c r="D19" s="17" t="s">
        <v>6788</v>
      </c>
      <c r="E19" s="17">
        <v>2014.3</v>
      </c>
      <c r="F19" s="17" t="s">
        <v>5392</v>
      </c>
      <c r="G19" s="174" t="s">
        <v>6795</v>
      </c>
      <c r="H19" s="87">
        <v>7180016946</v>
      </c>
    </row>
    <row r="20" spans="1:8" s="231" customFormat="1" ht="39.9" customHeight="1" x14ac:dyDescent="0.2">
      <c r="A20" s="57">
        <v>8</v>
      </c>
      <c r="B20" s="17" t="s">
        <v>5487</v>
      </c>
      <c r="C20" s="17" t="s">
        <v>5488</v>
      </c>
      <c r="D20" s="17" t="s">
        <v>5491</v>
      </c>
      <c r="E20" s="17">
        <v>2014.9</v>
      </c>
      <c r="F20" s="17" t="s">
        <v>5392</v>
      </c>
      <c r="G20" s="306" t="s">
        <v>6796</v>
      </c>
      <c r="H20" s="90">
        <v>7180016953</v>
      </c>
    </row>
    <row r="21" spans="1:8" s="231" customFormat="1" ht="39.9" customHeight="1" x14ac:dyDescent="0.2">
      <c r="A21" s="57"/>
      <c r="B21" s="192" t="s">
        <v>6942</v>
      </c>
      <c r="C21" s="57"/>
      <c r="D21" s="57"/>
      <c r="E21" s="57"/>
      <c r="F21" s="57"/>
      <c r="G21" s="57"/>
      <c r="H21" s="57"/>
    </row>
    <row r="22" spans="1:8" s="231" customFormat="1" ht="39.9" customHeight="1" thickBot="1" x14ac:dyDescent="0.25">
      <c r="A22" s="57"/>
      <c r="B22" s="13" t="s">
        <v>5362</v>
      </c>
      <c r="C22" s="13" t="s">
        <v>5363</v>
      </c>
      <c r="D22" s="13" t="s">
        <v>5364</v>
      </c>
      <c r="E22" s="13" t="s">
        <v>5365</v>
      </c>
      <c r="F22" s="13" t="s">
        <v>5366</v>
      </c>
      <c r="G22" s="13" t="s">
        <v>5368</v>
      </c>
      <c r="H22" s="13" t="s">
        <v>5367</v>
      </c>
    </row>
    <row r="23" spans="1:8" s="231" customFormat="1" ht="39.9" customHeight="1" thickTop="1" x14ac:dyDescent="0.2">
      <c r="A23" s="57">
        <v>1</v>
      </c>
      <c r="B23" s="17" t="s">
        <v>3749</v>
      </c>
      <c r="C23" s="237" t="s">
        <v>3750</v>
      </c>
      <c r="D23" s="17" t="s">
        <v>3751</v>
      </c>
      <c r="E23" s="17">
        <v>2003.8</v>
      </c>
      <c r="F23" s="17" t="s">
        <v>766</v>
      </c>
      <c r="G23" s="17" t="s">
        <v>3988</v>
      </c>
      <c r="H23" s="237">
        <v>7180018819</v>
      </c>
    </row>
    <row r="24" spans="1:8" s="231" customFormat="1" ht="39.9" customHeight="1" x14ac:dyDescent="0.2">
      <c r="A24" s="57">
        <v>2</v>
      </c>
      <c r="B24" s="17" t="s">
        <v>3752</v>
      </c>
      <c r="C24" s="237" t="s">
        <v>3753</v>
      </c>
      <c r="D24" s="17" t="s">
        <v>156</v>
      </c>
      <c r="E24" s="17">
        <v>2013.6</v>
      </c>
      <c r="F24" s="17" t="s">
        <v>766</v>
      </c>
      <c r="G24" s="17" t="s">
        <v>3989</v>
      </c>
      <c r="H24" s="237">
        <v>7180018827</v>
      </c>
    </row>
    <row r="25" spans="1:8" s="231" customFormat="1" ht="39.9" customHeight="1" x14ac:dyDescent="0.2">
      <c r="A25" s="57">
        <v>3</v>
      </c>
      <c r="B25" s="17" t="s">
        <v>3754</v>
      </c>
      <c r="C25" s="237" t="s">
        <v>3755</v>
      </c>
      <c r="D25" s="17" t="s">
        <v>589</v>
      </c>
      <c r="E25" s="17">
        <v>2013.3</v>
      </c>
      <c r="F25" s="17" t="s">
        <v>766</v>
      </c>
      <c r="G25" s="17" t="s">
        <v>3990</v>
      </c>
      <c r="H25" s="237">
        <v>7180018835</v>
      </c>
    </row>
    <row r="26" spans="1:8" s="231" customFormat="1" ht="39.9" customHeight="1" x14ac:dyDescent="0.2">
      <c r="A26" s="57">
        <v>4</v>
      </c>
      <c r="B26" s="17" t="s">
        <v>3756</v>
      </c>
      <c r="C26" s="237" t="s">
        <v>3757</v>
      </c>
      <c r="D26" s="17" t="s">
        <v>589</v>
      </c>
      <c r="E26" s="17">
        <v>1999.4</v>
      </c>
      <c r="F26" s="17" t="s">
        <v>766</v>
      </c>
      <c r="G26" s="17" t="s">
        <v>3991</v>
      </c>
      <c r="H26" s="237">
        <v>7180018843</v>
      </c>
    </row>
    <row r="27" spans="1:8" s="231" customFormat="1" ht="39.9" customHeight="1" x14ac:dyDescent="0.2">
      <c r="A27" s="57">
        <v>5</v>
      </c>
      <c r="B27" s="17" t="s">
        <v>3758</v>
      </c>
      <c r="C27" s="237" t="s">
        <v>3759</v>
      </c>
      <c r="D27" s="17" t="s">
        <v>606</v>
      </c>
      <c r="E27" s="17">
        <v>1983.5</v>
      </c>
      <c r="F27" s="17" t="s">
        <v>766</v>
      </c>
      <c r="G27" s="17" t="s">
        <v>3992</v>
      </c>
      <c r="H27" s="237">
        <v>7180018850</v>
      </c>
    </row>
    <row r="28" spans="1:8" s="231" customFormat="1" ht="39.9" customHeight="1" x14ac:dyDescent="0.2">
      <c r="A28" s="57">
        <v>6</v>
      </c>
      <c r="B28" s="17" t="s">
        <v>3760</v>
      </c>
      <c r="C28" s="237" t="s">
        <v>3761</v>
      </c>
      <c r="D28" s="17" t="s">
        <v>156</v>
      </c>
      <c r="E28" s="17">
        <v>1985.1</v>
      </c>
      <c r="F28" s="17" t="s">
        <v>766</v>
      </c>
      <c r="G28" s="17" t="s">
        <v>3993</v>
      </c>
      <c r="H28" s="237">
        <v>7180018868</v>
      </c>
    </row>
    <row r="29" spans="1:8" s="231" customFormat="1" ht="39.9" customHeight="1" x14ac:dyDescent="0.2">
      <c r="A29" s="57">
        <v>7</v>
      </c>
      <c r="B29" s="17" t="s">
        <v>3762</v>
      </c>
      <c r="C29" s="237" t="s">
        <v>3763</v>
      </c>
      <c r="D29" s="17" t="s">
        <v>2362</v>
      </c>
      <c r="E29" s="17">
        <v>2010.4</v>
      </c>
      <c r="F29" s="17" t="s">
        <v>766</v>
      </c>
      <c r="G29" s="17" t="s">
        <v>3994</v>
      </c>
      <c r="H29" s="237">
        <v>7180018876</v>
      </c>
    </row>
    <row r="30" spans="1:8" s="231" customFormat="1" ht="39.9" customHeight="1" x14ac:dyDescent="0.2">
      <c r="A30" s="57">
        <v>8</v>
      </c>
      <c r="B30" s="17" t="s">
        <v>3764</v>
      </c>
      <c r="C30" s="237" t="s">
        <v>3765</v>
      </c>
      <c r="D30" s="17" t="s">
        <v>2408</v>
      </c>
      <c r="E30" s="17">
        <v>2005.7</v>
      </c>
      <c r="F30" s="17" t="s">
        <v>766</v>
      </c>
      <c r="G30" s="17" t="s">
        <v>3995</v>
      </c>
      <c r="H30" s="237">
        <v>7180018884</v>
      </c>
    </row>
    <row r="31" spans="1:8" s="231" customFormat="1" ht="39.9" customHeight="1" x14ac:dyDescent="0.2">
      <c r="A31" s="57">
        <v>9</v>
      </c>
      <c r="B31" s="17" t="s">
        <v>3766</v>
      </c>
      <c r="C31" s="237" t="s">
        <v>3767</v>
      </c>
      <c r="D31" s="17" t="s">
        <v>156</v>
      </c>
      <c r="E31" s="17">
        <v>1980.5</v>
      </c>
      <c r="F31" s="17" t="s">
        <v>766</v>
      </c>
      <c r="G31" s="17" t="s">
        <v>3996</v>
      </c>
      <c r="H31" s="237">
        <v>7180018892</v>
      </c>
    </row>
    <row r="32" spans="1:8" s="231" customFormat="1" ht="39.9" customHeight="1" x14ac:dyDescent="0.2">
      <c r="A32" s="57">
        <v>10</v>
      </c>
      <c r="B32" s="17" t="s">
        <v>3768</v>
      </c>
      <c r="C32" s="237" t="s">
        <v>3769</v>
      </c>
      <c r="D32" s="17" t="s">
        <v>274</v>
      </c>
      <c r="E32" s="17">
        <v>2013.6</v>
      </c>
      <c r="F32" s="17" t="s">
        <v>766</v>
      </c>
      <c r="G32" s="17" t="s">
        <v>3997</v>
      </c>
      <c r="H32" s="237">
        <v>7180018900</v>
      </c>
    </row>
    <row r="33" spans="1:8" s="231" customFormat="1" ht="39.9" customHeight="1" x14ac:dyDescent="0.2">
      <c r="A33" s="57">
        <v>11</v>
      </c>
      <c r="B33" s="17" t="s">
        <v>3770</v>
      </c>
      <c r="C33" s="237" t="s">
        <v>3771</v>
      </c>
      <c r="D33" s="17" t="s">
        <v>230</v>
      </c>
      <c r="E33" s="17">
        <v>2013.2</v>
      </c>
      <c r="F33" s="17" t="s">
        <v>766</v>
      </c>
      <c r="G33" s="17" t="s">
        <v>3998</v>
      </c>
      <c r="H33" s="237">
        <v>7180018918</v>
      </c>
    </row>
    <row r="34" spans="1:8" s="231" customFormat="1" ht="39.9" customHeight="1" x14ac:dyDescent="0.2">
      <c r="A34" s="57"/>
      <c r="B34" s="192" t="s">
        <v>13075</v>
      </c>
      <c r="C34" s="57"/>
      <c r="D34" s="57"/>
      <c r="E34" s="57"/>
      <c r="F34" s="57"/>
      <c r="G34" s="57"/>
      <c r="H34" s="57"/>
    </row>
    <row r="35" spans="1:8" s="231" customFormat="1" ht="39.9" customHeight="1" thickBot="1" x14ac:dyDescent="0.25">
      <c r="A35" s="57"/>
      <c r="B35" s="13" t="s">
        <v>5362</v>
      </c>
      <c r="C35" s="13" t="s">
        <v>5363</v>
      </c>
      <c r="D35" s="13" t="s">
        <v>5364</v>
      </c>
      <c r="E35" s="13" t="s">
        <v>5365</v>
      </c>
      <c r="F35" s="13" t="s">
        <v>13153</v>
      </c>
      <c r="G35" s="13" t="s">
        <v>5368</v>
      </c>
      <c r="H35" s="13" t="s">
        <v>5367</v>
      </c>
    </row>
    <row r="36" spans="1:8" s="231" customFormat="1" ht="39.9" customHeight="1" thickTop="1" x14ac:dyDescent="0.2">
      <c r="A36" s="57">
        <v>1</v>
      </c>
      <c r="B36" s="17" t="s">
        <v>13076</v>
      </c>
      <c r="C36" s="237" t="s">
        <v>13077</v>
      </c>
      <c r="D36" s="17" t="s">
        <v>274</v>
      </c>
      <c r="E36" s="237" t="s">
        <v>11531</v>
      </c>
      <c r="F36" s="17" t="s">
        <v>13078</v>
      </c>
      <c r="G36" s="17" t="s">
        <v>13079</v>
      </c>
      <c r="H36" s="17" t="s">
        <v>13080</v>
      </c>
    </row>
    <row r="37" spans="1:8" s="231" customFormat="1" ht="39.9" customHeight="1" x14ac:dyDescent="0.2">
      <c r="A37" s="57">
        <v>2</v>
      </c>
      <c r="B37" s="17" t="s">
        <v>13081</v>
      </c>
      <c r="C37" s="237" t="s">
        <v>13082</v>
      </c>
      <c r="D37" s="17" t="s">
        <v>221</v>
      </c>
      <c r="E37" s="237" t="s">
        <v>11542</v>
      </c>
      <c r="F37" s="17" t="s">
        <v>13083</v>
      </c>
      <c r="G37" s="17" t="s">
        <v>13084</v>
      </c>
      <c r="H37" s="17" t="s">
        <v>13085</v>
      </c>
    </row>
    <row r="38" spans="1:8" s="231" customFormat="1" ht="39.9" customHeight="1" x14ac:dyDescent="0.2">
      <c r="A38" s="57">
        <v>3</v>
      </c>
      <c r="B38" s="17" t="s">
        <v>13086</v>
      </c>
      <c r="C38" s="237" t="s">
        <v>13087</v>
      </c>
      <c r="D38" s="17" t="s">
        <v>153</v>
      </c>
      <c r="E38" s="237" t="s">
        <v>11540</v>
      </c>
      <c r="F38" s="17" t="s">
        <v>13088</v>
      </c>
      <c r="G38" s="17" t="s">
        <v>13089</v>
      </c>
      <c r="H38" s="17" t="s">
        <v>13090</v>
      </c>
    </row>
    <row r="39" spans="1:8" s="231" customFormat="1" ht="39.9" customHeight="1" x14ac:dyDescent="0.2">
      <c r="A39" s="57">
        <v>4</v>
      </c>
      <c r="B39" s="17" t="s">
        <v>13091</v>
      </c>
      <c r="C39" s="237" t="s">
        <v>13092</v>
      </c>
      <c r="D39" s="17" t="s">
        <v>5767</v>
      </c>
      <c r="E39" s="237" t="s">
        <v>11532</v>
      </c>
      <c r="F39" s="17" t="s">
        <v>13093</v>
      </c>
      <c r="G39" s="17" t="s">
        <v>13094</v>
      </c>
      <c r="H39" s="17" t="s">
        <v>13095</v>
      </c>
    </row>
    <row r="40" spans="1:8" s="231" customFormat="1" ht="39.9" customHeight="1" x14ac:dyDescent="0.2">
      <c r="A40" s="57">
        <v>5</v>
      </c>
      <c r="B40" s="17" t="s">
        <v>13096</v>
      </c>
      <c r="C40" s="237" t="s">
        <v>13097</v>
      </c>
      <c r="D40" s="17" t="s">
        <v>606</v>
      </c>
      <c r="E40" s="237" t="s">
        <v>11446</v>
      </c>
      <c r="F40" s="17" t="s">
        <v>13098</v>
      </c>
      <c r="G40" s="17" t="s">
        <v>13099</v>
      </c>
      <c r="H40" s="17" t="s">
        <v>13100</v>
      </c>
    </row>
    <row r="41" spans="1:8" s="231" customFormat="1" ht="39.9" customHeight="1" x14ac:dyDescent="0.2">
      <c r="A41" s="57"/>
      <c r="B41" s="478" t="s">
        <v>13101</v>
      </c>
      <c r="C41" s="478"/>
      <c r="D41" s="57"/>
      <c r="E41" s="57"/>
      <c r="F41" s="57"/>
      <c r="G41" s="57"/>
      <c r="H41" s="57"/>
    </row>
    <row r="42" spans="1:8" s="231" customFormat="1" ht="39.9" customHeight="1" thickBot="1" x14ac:dyDescent="0.25">
      <c r="A42" s="57"/>
      <c r="B42" s="13" t="s">
        <v>5362</v>
      </c>
      <c r="C42" s="13" t="s">
        <v>5363</v>
      </c>
      <c r="D42" s="13" t="s">
        <v>5364</v>
      </c>
      <c r="E42" s="13" t="s">
        <v>5365</v>
      </c>
      <c r="F42" s="13" t="s">
        <v>13153</v>
      </c>
      <c r="G42" s="13" t="s">
        <v>5368</v>
      </c>
      <c r="H42" s="13" t="s">
        <v>5367</v>
      </c>
    </row>
    <row r="43" spans="1:8" s="231" customFormat="1" ht="39.9" customHeight="1" thickTop="1" x14ac:dyDescent="0.2">
      <c r="A43" s="57">
        <v>1</v>
      </c>
      <c r="B43" s="17" t="s">
        <v>13103</v>
      </c>
      <c r="C43" s="237" t="s">
        <v>13104</v>
      </c>
      <c r="D43" s="17" t="s">
        <v>156</v>
      </c>
      <c r="E43" s="237" t="s">
        <v>11446</v>
      </c>
      <c r="F43" s="17" t="s">
        <v>13105</v>
      </c>
      <c r="G43" s="17" t="s">
        <v>13106</v>
      </c>
      <c r="H43" s="17" t="s">
        <v>13107</v>
      </c>
    </row>
    <row r="44" spans="1:8" s="231" customFormat="1" ht="39.9" customHeight="1" x14ac:dyDescent="0.2">
      <c r="A44" s="57">
        <v>2</v>
      </c>
      <c r="B44" s="17" t="s">
        <v>13108</v>
      </c>
      <c r="C44" s="237" t="s">
        <v>13109</v>
      </c>
      <c r="D44" s="17" t="s">
        <v>143</v>
      </c>
      <c r="E44" s="237" t="s">
        <v>11532</v>
      </c>
      <c r="F44" s="17" t="s">
        <v>13110</v>
      </c>
      <c r="G44" s="17" t="s">
        <v>13111</v>
      </c>
      <c r="H44" s="17" t="s">
        <v>13112</v>
      </c>
    </row>
    <row r="45" spans="1:8" s="231" customFormat="1" ht="39.9" customHeight="1" x14ac:dyDescent="0.2">
      <c r="A45" s="57">
        <v>3</v>
      </c>
      <c r="B45" s="17" t="s">
        <v>13113</v>
      </c>
      <c r="C45" s="237" t="s">
        <v>13114</v>
      </c>
      <c r="D45" s="17" t="s">
        <v>168</v>
      </c>
      <c r="E45" s="237" t="s">
        <v>11542</v>
      </c>
      <c r="F45" s="17" t="s">
        <v>13115</v>
      </c>
      <c r="G45" s="17" t="s">
        <v>13116</v>
      </c>
      <c r="H45" s="17" t="s">
        <v>13117</v>
      </c>
    </row>
    <row r="46" spans="1:8" s="231" customFormat="1" ht="39.9" customHeight="1" x14ac:dyDescent="0.2">
      <c r="A46" s="57">
        <v>4</v>
      </c>
      <c r="B46" s="17" t="s">
        <v>13118</v>
      </c>
      <c r="C46" s="237" t="s">
        <v>13119</v>
      </c>
      <c r="D46" s="17" t="s">
        <v>589</v>
      </c>
      <c r="E46" s="237" t="s">
        <v>11536</v>
      </c>
      <c r="F46" s="17" t="s">
        <v>13120</v>
      </c>
      <c r="G46" s="17" t="s">
        <v>13121</v>
      </c>
      <c r="H46" s="17" t="s">
        <v>13122</v>
      </c>
    </row>
    <row r="47" spans="1:8" s="231" customFormat="1" ht="39.9" customHeight="1" x14ac:dyDescent="0.2">
      <c r="A47" s="57">
        <v>5</v>
      </c>
      <c r="B47" s="17" t="s">
        <v>13123</v>
      </c>
      <c r="C47" s="237" t="s">
        <v>13124</v>
      </c>
      <c r="D47" s="17" t="s">
        <v>140</v>
      </c>
      <c r="E47" s="237" t="s">
        <v>11532</v>
      </c>
      <c r="F47" s="17" t="s">
        <v>13125</v>
      </c>
      <c r="G47" s="17" t="s">
        <v>13126</v>
      </c>
      <c r="H47" s="17" t="s">
        <v>13127</v>
      </c>
    </row>
    <row r="48" spans="1:8" s="231" customFormat="1" ht="39.9" customHeight="1" x14ac:dyDescent="0.2">
      <c r="A48" s="57">
        <v>6</v>
      </c>
      <c r="B48" s="17" t="s">
        <v>13128</v>
      </c>
      <c r="C48" s="237" t="s">
        <v>13129</v>
      </c>
      <c r="D48" s="17" t="s">
        <v>156</v>
      </c>
      <c r="E48" s="237" t="s">
        <v>11531</v>
      </c>
      <c r="F48" s="17" t="s">
        <v>13130</v>
      </c>
      <c r="G48" s="17" t="s">
        <v>13131</v>
      </c>
      <c r="H48" s="17" t="s">
        <v>13132</v>
      </c>
    </row>
    <row r="49" spans="1:8" s="231" customFormat="1" ht="39.9" customHeight="1" x14ac:dyDescent="0.2">
      <c r="A49" s="57"/>
      <c r="B49" s="478" t="s">
        <v>13102</v>
      </c>
      <c r="C49" s="478"/>
      <c r="D49" s="57"/>
      <c r="E49" s="57"/>
      <c r="F49" s="57"/>
      <c r="G49" s="57"/>
      <c r="H49" s="57"/>
    </row>
    <row r="50" spans="1:8" s="231" customFormat="1" ht="39.9" customHeight="1" thickBot="1" x14ac:dyDescent="0.25">
      <c r="A50" s="57"/>
      <c r="B50" s="13" t="s">
        <v>5362</v>
      </c>
      <c r="C50" s="13" t="s">
        <v>5363</v>
      </c>
      <c r="D50" s="13" t="s">
        <v>5364</v>
      </c>
      <c r="E50" s="13" t="s">
        <v>5365</v>
      </c>
      <c r="F50" s="13" t="s">
        <v>13153</v>
      </c>
      <c r="G50" s="13" t="s">
        <v>5368</v>
      </c>
      <c r="H50" s="186" t="s">
        <v>5367</v>
      </c>
    </row>
    <row r="51" spans="1:8" s="231" customFormat="1" ht="39.9" customHeight="1" thickTop="1" x14ac:dyDescent="0.2">
      <c r="A51" s="57">
        <v>1</v>
      </c>
      <c r="B51" s="17" t="s">
        <v>13133</v>
      </c>
      <c r="C51" s="237" t="s">
        <v>13134</v>
      </c>
      <c r="D51" s="17" t="s">
        <v>159</v>
      </c>
      <c r="E51" s="237" t="s">
        <v>11533</v>
      </c>
      <c r="F51" s="17" t="s">
        <v>13135</v>
      </c>
      <c r="G51" s="17" t="s">
        <v>13136</v>
      </c>
      <c r="H51" s="100" t="s">
        <v>13137</v>
      </c>
    </row>
    <row r="52" spans="1:8" s="231" customFormat="1" ht="39.9" customHeight="1" x14ac:dyDescent="0.2">
      <c r="A52" s="57">
        <v>2</v>
      </c>
      <c r="B52" s="17" t="s">
        <v>13138</v>
      </c>
      <c r="C52" s="237" t="s">
        <v>13139</v>
      </c>
      <c r="D52" s="17" t="s">
        <v>143</v>
      </c>
      <c r="E52" s="237" t="s">
        <v>11531</v>
      </c>
      <c r="F52" s="17" t="s">
        <v>13140</v>
      </c>
      <c r="G52" s="17" t="s">
        <v>13141</v>
      </c>
      <c r="H52" s="100" t="s">
        <v>13142</v>
      </c>
    </row>
    <row r="53" spans="1:8" s="231" customFormat="1" ht="39.9" customHeight="1" x14ac:dyDescent="0.2">
      <c r="A53" s="57">
        <v>3</v>
      </c>
      <c r="B53" s="17" t="s">
        <v>13143</v>
      </c>
      <c r="C53" s="237" t="s">
        <v>13144</v>
      </c>
      <c r="D53" s="17" t="s">
        <v>299</v>
      </c>
      <c r="E53" s="237" t="s">
        <v>11542</v>
      </c>
      <c r="F53" s="17" t="s">
        <v>13145</v>
      </c>
      <c r="G53" s="17" t="s">
        <v>13146</v>
      </c>
      <c r="H53" s="100" t="s">
        <v>13147</v>
      </c>
    </row>
    <row r="54" spans="1:8" s="231" customFormat="1" ht="39.9" customHeight="1" x14ac:dyDescent="0.2">
      <c r="A54" s="57">
        <v>4</v>
      </c>
      <c r="B54" s="17" t="s">
        <v>13148</v>
      </c>
      <c r="C54" s="237" t="s">
        <v>13149</v>
      </c>
      <c r="D54" s="17" t="s">
        <v>307</v>
      </c>
      <c r="E54" s="237" t="s">
        <v>11542</v>
      </c>
      <c r="F54" s="17" t="s">
        <v>13150</v>
      </c>
      <c r="G54" s="17" t="s">
        <v>13151</v>
      </c>
      <c r="H54" s="100" t="s">
        <v>13152</v>
      </c>
    </row>
  </sheetData>
  <mergeCells count="4">
    <mergeCell ref="B2:C2"/>
    <mergeCell ref="B11:C11"/>
    <mergeCell ref="B49:C49"/>
    <mergeCell ref="B41:C41"/>
  </mergeCells>
  <phoneticPr fontId="5"/>
  <pageMargins left="0.7" right="0.7" top="0.75" bottom="0.75" header="0.3" footer="0.3"/>
  <pageSetup paperSize="9" scale="54" orientation="portrait" r:id="rId1"/>
  <rowBreaks count="5" manualBreakCount="5">
    <brk id="10" max="7" man="1"/>
    <brk id="20" max="7" man="1"/>
    <brk id="33" max="7" man="1"/>
    <brk id="40" max="7" man="1"/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60</vt:i4>
      </vt:variant>
      <vt:variant>
        <vt:lpstr>名前付き一覧</vt:lpstr>
      </vt:variant>
      <vt:variant>
        <vt:i4>35</vt:i4>
      </vt:variant>
    </vt:vector>
  </HeadingPairs>
  <TitlesOfParts>
    <vt:vector size="95" baseType="lpstr">
      <vt:lpstr>低学年</vt:lpstr>
      <vt:lpstr>中学年</vt:lpstr>
      <vt:lpstr>高学年</vt:lpstr>
      <vt:lpstr>YA(中高生)</vt:lpstr>
      <vt:lpstr>YA(高校生）</vt:lpstr>
      <vt:lpstr>絵本（昔話123）（低）</vt:lpstr>
      <vt:lpstr>絵本（英語・ベトナム語・スペイン語・ネパール語）</vt:lpstr>
      <vt:lpstr>絵本（異文化・いのち・戦争など）</vt:lpstr>
      <vt:lpstr>絵本（震災・障がい・いきもの・空想・ユーモアなど）</vt:lpstr>
      <vt:lpstr>絵本（おはなし会向き）</vt:lpstr>
      <vt:lpstr>絵本（森、布、さわる・音・大型・文字なしなど）</vt:lpstr>
      <vt:lpstr>大活字本</vt:lpstr>
      <vt:lpstr>バラエティ</vt:lpstr>
      <vt:lpstr>外国語読物（スペイン語）</vt:lpstr>
      <vt:lpstr>ショートショート</vt:lpstr>
      <vt:lpstr>テーマ読物</vt:lpstr>
      <vt:lpstr>ORT</vt:lpstr>
      <vt:lpstr>OBL</vt:lpstr>
      <vt:lpstr>英語シリーズ読物セット</vt:lpstr>
      <vt:lpstr>参考図書</vt:lpstr>
      <vt:lpstr>情報・プログラミング</vt:lpstr>
      <vt:lpstr>新聞</vt:lpstr>
      <vt:lpstr>人物・伝記</vt:lpstr>
      <vt:lpstr>歴史・地理</vt:lpstr>
      <vt:lpstr>富士山</vt:lpstr>
      <vt:lpstr>ことば・文字</vt:lpstr>
      <vt:lpstr>社会</vt:lpstr>
      <vt:lpstr>社会(憲法・法律)</vt:lpstr>
      <vt:lpstr>社会(税金)</vt:lpstr>
      <vt:lpstr>社会(選挙）</vt:lpstr>
      <vt:lpstr>社会(法律・お金)</vt:lpstr>
      <vt:lpstr>文化・くらし（日本・郷土・料理・季節）</vt:lpstr>
      <vt:lpstr>文化・くらし（世界）</vt:lpstr>
      <vt:lpstr>宇宙</vt:lpstr>
      <vt:lpstr>スポーツ・スポ読・YAスポ・芸術系</vt:lpstr>
      <vt:lpstr>からだ</vt:lpstr>
      <vt:lpstr>いのち</vt:lpstr>
      <vt:lpstr>仕事</vt:lpstr>
      <vt:lpstr>工業・産業</vt:lpstr>
      <vt:lpstr>工業・産業(のりもの）</vt:lpstr>
      <vt:lpstr>工業・産業(はたらく車・船)</vt:lpstr>
      <vt:lpstr>工業・産業(ものづくり)</vt:lpstr>
      <vt:lpstr>戦争・平和</vt:lpstr>
      <vt:lpstr>災害・防災</vt:lpstr>
      <vt:lpstr>災害・防災(東日本大震災)</vt:lpstr>
      <vt:lpstr>ノンフィク（東日本大震災）</vt:lpstr>
      <vt:lpstr>環境</vt:lpstr>
      <vt:lpstr>科学・生物</vt:lpstr>
      <vt:lpstr>エネルギー・電気・原発</vt:lpstr>
      <vt:lpstr>福祉・バリアフリー</vt:lpstr>
      <vt:lpstr>マナー</vt:lpstr>
      <vt:lpstr>栽培</vt:lpstr>
      <vt:lpstr>大阪</vt:lpstr>
      <vt:lpstr>天気</vt:lpstr>
      <vt:lpstr>たくさんのふしぎ傑作集</vt:lpstr>
      <vt:lpstr>修学旅行</vt:lpstr>
      <vt:lpstr>進学・就職</vt:lpstr>
      <vt:lpstr>SDGs</vt:lpstr>
      <vt:lpstr>読書活動支援</vt:lpstr>
      <vt:lpstr>ブックリスト</vt:lpstr>
      <vt:lpstr>SDGs!Print_Area</vt:lpstr>
      <vt:lpstr>'YA(高校生）'!Print_Area</vt:lpstr>
      <vt:lpstr>エネルギー・電気・原発!Print_Area</vt:lpstr>
      <vt:lpstr>からだ!Print_Area</vt:lpstr>
      <vt:lpstr>ショートショート!Print_Area</vt:lpstr>
      <vt:lpstr>スポーツ・スポ読・YAスポ・芸術系!Print_Area</vt:lpstr>
      <vt:lpstr>テーマ読物!Print_Area</vt:lpstr>
      <vt:lpstr>'ノンフィク（東日本大震災）'!Print_Area</vt:lpstr>
      <vt:lpstr>マナー!Print_Area</vt:lpstr>
      <vt:lpstr>宇宙!Print_Area</vt:lpstr>
      <vt:lpstr>科学・生物!Print_Area</vt:lpstr>
      <vt:lpstr>'絵本（おはなし会向き）'!Print_Area</vt:lpstr>
      <vt:lpstr>'絵本（異文化・いのち・戦争など）'!Print_Area</vt:lpstr>
      <vt:lpstr>'絵本（震災・障がい・いきもの・空想・ユーモアなど）'!Print_Area</vt:lpstr>
      <vt:lpstr>'絵本（昔話123）（低）'!Print_Area</vt:lpstr>
      <vt:lpstr>工業・産業!Print_Area</vt:lpstr>
      <vt:lpstr>'工業・産業(はたらく車・船)'!Print_Area</vt:lpstr>
      <vt:lpstr>高学年!Print_Area</vt:lpstr>
      <vt:lpstr>栽培!Print_Area</vt:lpstr>
      <vt:lpstr>災害・防災!Print_Area</vt:lpstr>
      <vt:lpstr>'災害・防災(東日本大震災)'!Print_Area</vt:lpstr>
      <vt:lpstr>参考図書!Print_Area</vt:lpstr>
      <vt:lpstr>仕事!Print_Area</vt:lpstr>
      <vt:lpstr>社会!Print_Area</vt:lpstr>
      <vt:lpstr>修学旅行!Print_Area</vt:lpstr>
      <vt:lpstr>情報・プログラミング!Print_Area</vt:lpstr>
      <vt:lpstr>人物・伝記!Print_Area</vt:lpstr>
      <vt:lpstr>戦争・平和!Print_Area</vt:lpstr>
      <vt:lpstr>大活字本!Print_Area</vt:lpstr>
      <vt:lpstr>中学年!Print_Area</vt:lpstr>
      <vt:lpstr>低学年!Print_Area</vt:lpstr>
      <vt:lpstr>天気!Print_Area</vt:lpstr>
      <vt:lpstr>読書活動支援!Print_Area</vt:lpstr>
      <vt:lpstr>'文化・くらし（日本・郷土・料理・季節）'!Print_Area</vt:lpstr>
      <vt:lpstr>歴史・地理!Print_Area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2026-03-29T05:32:29Z</dcterms:modified>
</cp:coreProperties>
</file>